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E:\ODRY_DOKUMENTACE PRO PROVÁDĚNÍ STAVBY_I.ČÁST\"/>
    </mc:Choice>
  </mc:AlternateContent>
  <xr:revisionPtr revIDLastSave="0" documentId="8_{1F938CF7-6AC1-49A4-BDF1-63984233F0C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kapitulace stavby" sheetId="1" r:id="rId1"/>
    <sheet name="SO-00 - VEDLEJŠÍ ROZPOČTO..." sheetId="2" r:id="rId2"/>
    <sheet name="SO-01 - PORTÁL NSA, PŘÍJE..." sheetId="3" r:id="rId3"/>
    <sheet name="SO-02 - ZAJIŠTĚNÍ B -23, ..." sheetId="4" r:id="rId4"/>
    <sheet name="SO-04 - ZAJIŠTĚNÍ OSTATNÍ..." sheetId="5" r:id="rId5"/>
    <sheet name="SO-05 - INSTALACE MĚŘÍCÍC..." sheetId="6" r:id="rId6"/>
  </sheets>
  <definedNames>
    <definedName name="_xlnm._FilterDatabase" localSheetId="1" hidden="1">'SO-00 - VEDLEJŠÍ ROZPOČTO...'!$C$122:$K$147</definedName>
    <definedName name="_xlnm._FilterDatabase" localSheetId="2" hidden="1">'SO-01 - PORTÁL NSA, PŘÍJE...'!$C$128:$K$230</definedName>
    <definedName name="_xlnm._FilterDatabase" localSheetId="3" hidden="1">'SO-02 - ZAJIŠTĚNÍ B -23, ...'!$C$127:$K$232</definedName>
    <definedName name="_xlnm._FilterDatabase" localSheetId="4" hidden="1">'SO-04 - ZAJIŠTĚNÍ OSTATNÍ...'!$C$122:$K$160</definedName>
    <definedName name="_xlnm._FilterDatabase" localSheetId="5" hidden="1">'SO-05 - INSTALACE MĚŘÍCÍC...'!$C$122:$K$143</definedName>
    <definedName name="_xlnm.Print_Titles" localSheetId="0">'Rekapitulace stavby'!$92:$92</definedName>
    <definedName name="_xlnm.Print_Titles" localSheetId="1">'SO-00 - VEDLEJŠÍ ROZPOČTO...'!$122:$122</definedName>
    <definedName name="_xlnm.Print_Titles" localSheetId="2">'SO-01 - PORTÁL NSA, PŘÍJE...'!$128:$128</definedName>
    <definedName name="_xlnm.Print_Titles" localSheetId="3">'SO-02 - ZAJIŠTĚNÍ B -23, ...'!$127:$127</definedName>
    <definedName name="_xlnm.Print_Titles" localSheetId="4">'SO-04 - ZAJIŠTĚNÍ OSTATNÍ...'!$122:$122</definedName>
    <definedName name="_xlnm.Print_Titles" localSheetId="5">'SO-05 - INSTALACE MĚŘÍCÍC...'!$122:$122</definedName>
    <definedName name="_xlnm.Print_Area" localSheetId="0">'Rekapitulace stavby'!$D$4:$AO$76,'Rekapitulace stavby'!$C$82:$AQ$100</definedName>
    <definedName name="_xlnm.Print_Area" localSheetId="1">'SO-00 - VEDLEJŠÍ ROZPOČTO...'!$C$4:$J$76,'SO-00 - VEDLEJŠÍ ROZPOČTO...'!$C$110:$J$147</definedName>
    <definedName name="_xlnm.Print_Area" localSheetId="2">'SO-01 - PORTÁL NSA, PŘÍJE...'!$C$4:$J$76,'SO-01 - PORTÁL NSA, PŘÍJE...'!$C$116:$J$230</definedName>
    <definedName name="_xlnm.Print_Area" localSheetId="3">'SO-02 - ZAJIŠTĚNÍ B -23, ...'!$C$4:$J$76,'SO-02 - ZAJIŠTĚNÍ B -23, ...'!$C$115:$J$232</definedName>
    <definedName name="_xlnm.Print_Area" localSheetId="4">'SO-04 - ZAJIŠTĚNÍ OSTATNÍ...'!$C$4:$J$76,'SO-04 - ZAJIŠTĚNÍ OSTATNÍ...'!$C$110:$J$160</definedName>
    <definedName name="_xlnm.Print_Area" localSheetId="5">'SO-05 - INSTALACE MĚŘÍCÍC...'!$C$4:$J$76,'SO-05 - INSTALACE MĚŘÍCÍC...'!$C$110:$J$143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139" i="2" l="1"/>
  <c r="J147" i="2"/>
  <c r="J126" i="2"/>
  <c r="J136" i="2"/>
  <c r="J146" i="2"/>
  <c r="J37" i="6"/>
  <c r="J36" i="6"/>
  <c r="AY99" i="1"/>
  <c r="J35" i="6"/>
  <c r="AX99" i="1" s="1"/>
  <c r="BI143" i="6"/>
  <c r="BH143" i="6"/>
  <c r="BG143" i="6"/>
  <c r="BF143" i="6"/>
  <c r="T143" i="6"/>
  <c r="T142" i="6"/>
  <c r="T141" i="6"/>
  <c r="R143" i="6"/>
  <c r="R142" i="6" s="1"/>
  <c r="R141" i="6" s="1"/>
  <c r="P143" i="6"/>
  <c r="P142" i="6" s="1"/>
  <c r="P141" i="6" s="1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7" i="6"/>
  <c r="BH137" i="6"/>
  <c r="BG137" i="6"/>
  <c r="BF137" i="6"/>
  <c r="T137" i="6"/>
  <c r="R137" i="6"/>
  <c r="P137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J120" i="6"/>
  <c r="J119" i="6"/>
  <c r="F119" i="6"/>
  <c r="F117" i="6"/>
  <c r="E115" i="6"/>
  <c r="J92" i="6"/>
  <c r="J91" i="6"/>
  <c r="F91" i="6"/>
  <c r="F89" i="6"/>
  <c r="E87" i="6"/>
  <c r="J18" i="6"/>
  <c r="E18" i="6"/>
  <c r="F92" i="6"/>
  <c r="J17" i="6"/>
  <c r="J12" i="6"/>
  <c r="J89" i="6"/>
  <c r="E7" i="6"/>
  <c r="E113" i="6" s="1"/>
  <c r="J37" i="5"/>
  <c r="J36" i="5"/>
  <c r="AY98" i="1"/>
  <c r="J35" i="5"/>
  <c r="AX98" i="1" s="1"/>
  <c r="BI159" i="5"/>
  <c r="BH159" i="5"/>
  <c r="BG159" i="5"/>
  <c r="BF159" i="5"/>
  <c r="T159" i="5"/>
  <c r="T158" i="5"/>
  <c r="R159" i="5"/>
  <c r="R158" i="5" s="1"/>
  <c r="P159" i="5"/>
  <c r="P158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3" i="5"/>
  <c r="BH143" i="5"/>
  <c r="BG143" i="5"/>
  <c r="BF143" i="5"/>
  <c r="T143" i="5"/>
  <c r="T142" i="5"/>
  <c r="R143" i="5"/>
  <c r="R142" i="5" s="1"/>
  <c r="P143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4" i="5"/>
  <c r="BH134" i="5"/>
  <c r="BG134" i="5"/>
  <c r="BF134" i="5"/>
  <c r="T134" i="5"/>
  <c r="R134" i="5"/>
  <c r="P134" i="5"/>
  <c r="BI126" i="5"/>
  <c r="BH126" i="5"/>
  <c r="BG126" i="5"/>
  <c r="BF126" i="5"/>
  <c r="T126" i="5"/>
  <c r="R126" i="5"/>
  <c r="P126" i="5"/>
  <c r="J120" i="5"/>
  <c r="J119" i="5"/>
  <c r="F119" i="5"/>
  <c r="F117" i="5"/>
  <c r="E115" i="5"/>
  <c r="J92" i="5"/>
  <c r="J91" i="5"/>
  <c r="F91" i="5"/>
  <c r="F89" i="5"/>
  <c r="E87" i="5"/>
  <c r="J18" i="5"/>
  <c r="E18" i="5"/>
  <c r="F120" i="5"/>
  <c r="J17" i="5"/>
  <c r="J12" i="5"/>
  <c r="J89" i="5"/>
  <c r="E7" i="5"/>
  <c r="E113" i="5" s="1"/>
  <c r="J37" i="4"/>
  <c r="J36" i="4"/>
  <c r="AY97" i="1"/>
  <c r="J35" i="4"/>
  <c r="AX97" i="1" s="1"/>
  <c r="BI231" i="4"/>
  <c r="BH231" i="4"/>
  <c r="BG231" i="4"/>
  <c r="BF231" i="4"/>
  <c r="T231" i="4"/>
  <c r="T230" i="4"/>
  <c r="R231" i="4"/>
  <c r="R230" i="4" s="1"/>
  <c r="P231" i="4"/>
  <c r="P230" i="4"/>
  <c r="BI228" i="4"/>
  <c r="BH228" i="4"/>
  <c r="BG228" i="4"/>
  <c r="BF228" i="4"/>
  <c r="T228" i="4"/>
  <c r="R228" i="4"/>
  <c r="P228" i="4"/>
  <c r="BI227" i="4"/>
  <c r="BH227" i="4"/>
  <c r="BG227" i="4"/>
  <c r="BF227" i="4"/>
  <c r="T227" i="4"/>
  <c r="R227" i="4"/>
  <c r="P227" i="4"/>
  <c r="BI223" i="4"/>
  <c r="BH223" i="4"/>
  <c r="BG223" i="4"/>
  <c r="BF223" i="4"/>
  <c r="T223" i="4"/>
  <c r="R223" i="4"/>
  <c r="P223" i="4"/>
  <c r="BI222" i="4"/>
  <c r="BH222" i="4"/>
  <c r="BG222" i="4"/>
  <c r="BF222" i="4"/>
  <c r="T222" i="4"/>
  <c r="R222" i="4"/>
  <c r="P222" i="4"/>
  <c r="BI221" i="4"/>
  <c r="BH221" i="4"/>
  <c r="BG221" i="4"/>
  <c r="BF221" i="4"/>
  <c r="T221" i="4"/>
  <c r="R221" i="4"/>
  <c r="P221" i="4"/>
  <c r="BI219" i="4"/>
  <c r="BH219" i="4"/>
  <c r="BG219" i="4"/>
  <c r="BF219" i="4"/>
  <c r="T219" i="4"/>
  <c r="R219" i="4"/>
  <c r="P219" i="4"/>
  <c r="BI216" i="4"/>
  <c r="BH216" i="4"/>
  <c r="BG216" i="4"/>
  <c r="BF216" i="4"/>
  <c r="T216" i="4"/>
  <c r="R216" i="4"/>
  <c r="P216" i="4"/>
  <c r="BI214" i="4"/>
  <c r="BH214" i="4"/>
  <c r="BG214" i="4"/>
  <c r="BF214" i="4"/>
  <c r="T214" i="4"/>
  <c r="R214" i="4"/>
  <c r="P214" i="4"/>
  <c r="BI210" i="4"/>
  <c r="BH210" i="4"/>
  <c r="BG210" i="4"/>
  <c r="BF210" i="4"/>
  <c r="T210" i="4"/>
  <c r="T209" i="4" s="1"/>
  <c r="R210" i="4"/>
  <c r="R209" i="4"/>
  <c r="P210" i="4"/>
  <c r="P209" i="4" s="1"/>
  <c r="BI208" i="4"/>
  <c r="BH208" i="4"/>
  <c r="BG208" i="4"/>
  <c r="BF208" i="4"/>
  <c r="T208" i="4"/>
  <c r="R208" i="4"/>
  <c r="P208" i="4"/>
  <c r="BI206" i="4"/>
  <c r="BH206" i="4"/>
  <c r="BG206" i="4"/>
  <c r="BF206" i="4"/>
  <c r="T206" i="4"/>
  <c r="R206" i="4"/>
  <c r="P206" i="4"/>
  <c r="BI203" i="4"/>
  <c r="BH203" i="4"/>
  <c r="BG203" i="4"/>
  <c r="BF203" i="4"/>
  <c r="T203" i="4"/>
  <c r="T202" i="4" s="1"/>
  <c r="R203" i="4"/>
  <c r="R202" i="4"/>
  <c r="P203" i="4"/>
  <c r="P202" i="4" s="1"/>
  <c r="BI200" i="4"/>
  <c r="BH200" i="4"/>
  <c r="BG200" i="4"/>
  <c r="BF200" i="4"/>
  <c r="T200" i="4"/>
  <c r="R200" i="4"/>
  <c r="P200" i="4"/>
  <c r="BI199" i="4"/>
  <c r="BH199" i="4"/>
  <c r="BG199" i="4"/>
  <c r="BF199" i="4"/>
  <c r="T199" i="4"/>
  <c r="R199" i="4"/>
  <c r="P199" i="4"/>
  <c r="BI198" i="4"/>
  <c r="BH198" i="4"/>
  <c r="BG198" i="4"/>
  <c r="BF198" i="4"/>
  <c r="T198" i="4"/>
  <c r="R198" i="4"/>
  <c r="P198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93" i="4"/>
  <c r="BH193" i="4"/>
  <c r="BG193" i="4"/>
  <c r="BF193" i="4"/>
  <c r="T193" i="4"/>
  <c r="R193" i="4"/>
  <c r="P193" i="4"/>
  <c r="BI191" i="4"/>
  <c r="BH191" i="4"/>
  <c r="BG191" i="4"/>
  <c r="BF191" i="4"/>
  <c r="T191" i="4"/>
  <c r="R191" i="4"/>
  <c r="P191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4" i="4"/>
  <c r="BH184" i="4"/>
  <c r="BG184" i="4"/>
  <c r="BF184" i="4"/>
  <c r="T184" i="4"/>
  <c r="R184" i="4"/>
  <c r="P184" i="4"/>
  <c r="BI178" i="4"/>
  <c r="BH178" i="4"/>
  <c r="BG178" i="4"/>
  <c r="BF178" i="4"/>
  <c r="T178" i="4"/>
  <c r="R178" i="4"/>
  <c r="P178" i="4"/>
  <c r="BI174" i="4"/>
  <c r="BH174" i="4"/>
  <c r="BG174" i="4"/>
  <c r="BF174" i="4"/>
  <c r="T174" i="4"/>
  <c r="R174" i="4"/>
  <c r="P174" i="4"/>
  <c r="BI168" i="4"/>
  <c r="BH168" i="4"/>
  <c r="BG168" i="4"/>
  <c r="BF168" i="4"/>
  <c r="T168" i="4"/>
  <c r="R168" i="4"/>
  <c r="P168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1" i="4"/>
  <c r="BH131" i="4"/>
  <c r="BG131" i="4"/>
  <c r="BF131" i="4"/>
  <c r="T131" i="4"/>
  <c r="R131" i="4"/>
  <c r="P131" i="4"/>
  <c r="J125" i="4"/>
  <c r="J124" i="4"/>
  <c r="F124" i="4"/>
  <c r="F122" i="4"/>
  <c r="E120" i="4"/>
  <c r="J92" i="4"/>
  <c r="J91" i="4"/>
  <c r="F91" i="4"/>
  <c r="F89" i="4"/>
  <c r="E87" i="4"/>
  <c r="J18" i="4"/>
  <c r="E18" i="4"/>
  <c r="F92" i="4"/>
  <c r="J17" i="4"/>
  <c r="J12" i="4"/>
  <c r="J89" i="4"/>
  <c r="E7" i="4"/>
  <c r="E85" i="4" s="1"/>
  <c r="J37" i="3"/>
  <c r="J36" i="3"/>
  <c r="AY96" i="1"/>
  <c r="J35" i="3"/>
  <c r="AX96" i="1" s="1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27" i="3"/>
  <c r="BH227" i="3"/>
  <c r="BG227" i="3"/>
  <c r="BF227" i="3"/>
  <c r="T227" i="3"/>
  <c r="R227" i="3"/>
  <c r="P227" i="3"/>
  <c r="BI226" i="3"/>
  <c r="BH226" i="3"/>
  <c r="BG226" i="3"/>
  <c r="BF226" i="3"/>
  <c r="T226" i="3"/>
  <c r="R226" i="3"/>
  <c r="P226" i="3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18" i="3"/>
  <c r="BH218" i="3"/>
  <c r="BG218" i="3"/>
  <c r="BF218" i="3"/>
  <c r="T218" i="3"/>
  <c r="T217" i="3" s="1"/>
  <c r="R218" i="3"/>
  <c r="R217" i="3"/>
  <c r="P218" i="3"/>
  <c r="P217" i="3" s="1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08" i="3"/>
  <c r="BH208" i="3"/>
  <c r="BG208" i="3"/>
  <c r="BF208" i="3"/>
  <c r="T208" i="3"/>
  <c r="R208" i="3"/>
  <c r="P208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3" i="3"/>
  <c r="BH193" i="3"/>
  <c r="BG193" i="3"/>
  <c r="BF193" i="3"/>
  <c r="T193" i="3"/>
  <c r="R193" i="3"/>
  <c r="P193" i="3"/>
  <c r="BI189" i="3"/>
  <c r="BH189" i="3"/>
  <c r="BG189" i="3"/>
  <c r="BF189" i="3"/>
  <c r="T189" i="3"/>
  <c r="R189" i="3"/>
  <c r="P189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3" i="3"/>
  <c r="BH173" i="3"/>
  <c r="BG173" i="3"/>
  <c r="BF173" i="3"/>
  <c r="T173" i="3"/>
  <c r="T172" i="3" s="1"/>
  <c r="R173" i="3"/>
  <c r="R172" i="3"/>
  <c r="P173" i="3"/>
  <c r="P172" i="3" s="1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T160" i="3"/>
  <c r="R161" i="3"/>
  <c r="R160" i="3" s="1"/>
  <c r="P161" i="3"/>
  <c r="P160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T149" i="3" s="1"/>
  <c r="R150" i="3"/>
  <c r="R149" i="3"/>
  <c r="P150" i="3"/>
  <c r="P149" i="3" s="1"/>
  <c r="BI147" i="3"/>
  <c r="BH147" i="3"/>
  <c r="BG147" i="3"/>
  <c r="BF147" i="3"/>
  <c r="T147" i="3"/>
  <c r="R147" i="3"/>
  <c r="P147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J126" i="3"/>
  <c r="J125" i="3"/>
  <c r="F125" i="3"/>
  <c r="F123" i="3"/>
  <c r="E121" i="3"/>
  <c r="J92" i="3"/>
  <c r="J91" i="3"/>
  <c r="F91" i="3"/>
  <c r="F89" i="3"/>
  <c r="E87" i="3"/>
  <c r="J18" i="3"/>
  <c r="E18" i="3"/>
  <c r="F92" i="3" s="1"/>
  <c r="J17" i="3"/>
  <c r="J12" i="3"/>
  <c r="J89" i="3"/>
  <c r="E7" i="3"/>
  <c r="E119" i="3"/>
  <c r="J37" i="2"/>
  <c r="J36" i="2"/>
  <c r="AY95" i="1" s="1"/>
  <c r="J35" i="2"/>
  <c r="AX95" i="1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T142" i="2"/>
  <c r="R143" i="2"/>
  <c r="R142" i="2" s="1"/>
  <c r="P143" i="2"/>
  <c r="P142" i="2"/>
  <c r="BI141" i="2"/>
  <c r="BH141" i="2"/>
  <c r="BG141" i="2"/>
  <c r="BF141" i="2"/>
  <c r="T141" i="2"/>
  <c r="T140" i="2" s="1"/>
  <c r="R141" i="2"/>
  <c r="R140" i="2" s="1"/>
  <c r="P141" i="2"/>
  <c r="P140" i="2" s="1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T130" i="2"/>
  <c r="R131" i="2"/>
  <c r="R130" i="2" s="1"/>
  <c r="P131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J120" i="2"/>
  <c r="F120" i="2"/>
  <c r="J119" i="2"/>
  <c r="F119" i="2"/>
  <c r="F117" i="2"/>
  <c r="E115" i="2"/>
  <c r="J92" i="2"/>
  <c r="F92" i="2"/>
  <c r="J91" i="2"/>
  <c r="F91" i="2"/>
  <c r="F89" i="2"/>
  <c r="E87" i="2"/>
  <c r="J12" i="2"/>
  <c r="J117" i="2" s="1"/>
  <c r="E7" i="2"/>
  <c r="E113" i="2"/>
  <c r="L90" i="1"/>
  <c r="AM90" i="1"/>
  <c r="AM89" i="1"/>
  <c r="L89" i="1"/>
  <c r="AM87" i="1"/>
  <c r="L87" i="1"/>
  <c r="L85" i="1"/>
  <c r="L84" i="1"/>
  <c r="J129" i="2"/>
  <c r="BK128" i="2"/>
  <c r="BK141" i="2"/>
  <c r="BK227" i="3"/>
  <c r="J163" i="3"/>
  <c r="J189" i="3"/>
  <c r="J158" i="3"/>
  <c r="BK139" i="3"/>
  <c r="BK204" i="3"/>
  <c r="BK173" i="3"/>
  <c r="BK143" i="3"/>
  <c r="J223" i="3"/>
  <c r="J181" i="3"/>
  <c r="BK147" i="3"/>
  <c r="BK230" i="3"/>
  <c r="BK196" i="3"/>
  <c r="J155" i="3"/>
  <c r="BK134" i="3"/>
  <c r="BK181" i="3"/>
  <c r="BK140" i="3"/>
  <c r="BK195" i="4"/>
  <c r="J147" i="4"/>
  <c r="J214" i="4"/>
  <c r="J193" i="4"/>
  <c r="J160" i="4"/>
  <c r="J131" i="4"/>
  <c r="J194" i="4"/>
  <c r="BK174" i="4"/>
  <c r="BK154" i="4"/>
  <c r="BK221" i="4"/>
  <c r="BK208" i="4"/>
  <c r="J190" i="4"/>
  <c r="BK161" i="4"/>
  <c r="J222" i="4"/>
  <c r="BK193" i="4"/>
  <c r="BK140" i="4"/>
  <c r="BK140" i="5"/>
  <c r="J159" i="5"/>
  <c r="J154" i="5"/>
  <c r="J140" i="5"/>
  <c r="J126" i="6"/>
  <c r="J137" i="6"/>
  <c r="BK135" i="6"/>
  <c r="J128" i="2"/>
  <c r="J141" i="2"/>
  <c r="BK127" i="2"/>
  <c r="J143" i="3"/>
  <c r="J186" i="3"/>
  <c r="J164" i="3"/>
  <c r="BK136" i="3"/>
  <c r="J214" i="3"/>
  <c r="J184" i="3"/>
  <c r="J230" i="3"/>
  <c r="J196" i="3"/>
  <c r="J157" i="3"/>
  <c r="J132" i="3"/>
  <c r="J218" i="3"/>
  <c r="BK189" i="3"/>
  <c r="J147" i="3"/>
  <c r="J204" i="3"/>
  <c r="J152" i="3"/>
  <c r="J227" i="4"/>
  <c r="J154" i="4"/>
  <c r="BK210" i="4"/>
  <c r="J168" i="4"/>
  <c r="J228" i="4"/>
  <c r="J203" i="4"/>
  <c r="BK184" i="4"/>
  <c r="BK159" i="4"/>
  <c r="BK131" i="4"/>
  <c r="BK199" i="4"/>
  <c r="BK162" i="4"/>
  <c r="J223" i="4"/>
  <c r="BK194" i="4"/>
  <c r="J138" i="4"/>
  <c r="BK149" i="5"/>
  <c r="J155" i="5"/>
  <c r="BK155" i="5"/>
  <c r="J139" i="5"/>
  <c r="BK134" i="5"/>
  <c r="BK134" i="6"/>
  <c r="BK126" i="6"/>
  <c r="BK134" i="2"/>
  <c r="BK146" i="2"/>
  <c r="BK139" i="2"/>
  <c r="J200" i="3"/>
  <c r="J135" i="3"/>
  <c r="J177" i="3"/>
  <c r="BK155" i="3"/>
  <c r="J226" i="3"/>
  <c r="J179" i="3"/>
  <c r="BK158" i="3"/>
  <c r="BK218" i="3"/>
  <c r="J173" i="3"/>
  <c r="J150" i="3"/>
  <c r="BK228" i="3"/>
  <c r="BK200" i="3"/>
  <c r="BK163" i="3"/>
  <c r="BK137" i="3"/>
  <c r="J182" i="3"/>
  <c r="J153" i="3"/>
  <c r="J199" i="4"/>
  <c r="J163" i="4"/>
  <c r="J221" i="4"/>
  <c r="J196" i="4"/>
  <c r="J162" i="4"/>
  <c r="BK138" i="4"/>
  <c r="BK214" i="4"/>
  <c r="J198" i="4"/>
  <c r="J161" i="4"/>
  <c r="BK147" i="4"/>
  <c r="BK216" i="4"/>
  <c r="J195" i="4"/>
  <c r="J164" i="4"/>
  <c r="BK227" i="4"/>
  <c r="J159" i="4"/>
  <c r="BK159" i="5"/>
  <c r="BK126" i="5"/>
  <c r="J143" i="5"/>
  <c r="BK143" i="5"/>
  <c r="J140" i="6"/>
  <c r="BK127" i="6"/>
  <c r="J127" i="6"/>
  <c r="J138" i="2"/>
  <c r="BK138" i="2"/>
  <c r="BK126" i="2"/>
  <c r="BK143" i="2"/>
  <c r="AS94" i="1"/>
  <c r="BK167" i="3"/>
  <c r="BK157" i="3"/>
  <c r="BK133" i="3"/>
  <c r="BK182" i="3"/>
  <c r="J227" i="3"/>
  <c r="BK186" i="3"/>
  <c r="BK153" i="3"/>
  <c r="J139" i="3"/>
  <c r="BK224" i="3"/>
  <c r="J203" i="3"/>
  <c r="BK178" i="3"/>
  <c r="J142" i="3"/>
  <c r="BK198" i="3"/>
  <c r="J137" i="3"/>
  <c r="J208" i="4"/>
  <c r="BK143" i="4"/>
  <c r="J188" i="4"/>
  <c r="J145" i="4"/>
  <c r="BK222" i="4"/>
  <c r="J191" i="4"/>
  <c r="BK164" i="4"/>
  <c r="BK149" i="4"/>
  <c r="J219" i="4"/>
  <c r="BK191" i="4"/>
  <c r="BK139" i="4"/>
  <c r="BK219" i="4"/>
  <c r="J139" i="4"/>
  <c r="BK157" i="5"/>
  <c r="J126" i="5"/>
  <c r="J134" i="5"/>
  <c r="J139" i="6"/>
  <c r="BK139" i="6"/>
  <c r="BK147" i="2"/>
  <c r="J127" i="2"/>
  <c r="J131" i="2"/>
  <c r="BK184" i="3"/>
  <c r="BK223" i="3"/>
  <c r="BK161" i="3"/>
  <c r="BK142" i="3"/>
  <c r="J213" i="3"/>
  <c r="J178" i="3"/>
  <c r="J136" i="3"/>
  <c r="BK203" i="3"/>
  <c r="J161" i="3"/>
  <c r="BK152" i="3"/>
  <c r="BK135" i="3"/>
  <c r="BK213" i="3"/>
  <c r="J180" i="3"/>
  <c r="J141" i="3"/>
  <c r="BK214" i="3"/>
  <c r="BK177" i="3"/>
  <c r="J134" i="3"/>
  <c r="BK190" i="4"/>
  <c r="J149" i="4"/>
  <c r="BK203" i="4"/>
  <c r="BK163" i="4"/>
  <c r="BK223" i="4"/>
  <c r="J200" i="4"/>
  <c r="BK178" i="4"/>
  <c r="BK160" i="4"/>
  <c r="J140" i="4"/>
  <c r="J210" i="4"/>
  <c r="BK196" i="4"/>
  <c r="BK156" i="4"/>
  <c r="J216" i="4"/>
  <c r="J174" i="4"/>
  <c r="J152" i="4"/>
  <c r="BK148" i="5"/>
  <c r="J149" i="5"/>
  <c r="BK141" i="5"/>
  <c r="J148" i="5"/>
  <c r="BK140" i="6"/>
  <c r="J135" i="6"/>
  <c r="BK137" i="6"/>
  <c r="BK136" i="2"/>
  <c r="BK131" i="2"/>
  <c r="J134" i="2"/>
  <c r="J143" i="2"/>
  <c r="BK129" i="2"/>
  <c r="J208" i="3"/>
  <c r="BK179" i="3"/>
  <c r="J133" i="3"/>
  <c r="BK168" i="3"/>
  <c r="BK150" i="3"/>
  <c r="J224" i="3"/>
  <c r="J193" i="3"/>
  <c r="J167" i="3"/>
  <c r="J228" i="3"/>
  <c r="J198" i="3"/>
  <c r="BK180" i="3"/>
  <c r="BK141" i="3"/>
  <c r="BK226" i="3"/>
  <c r="BK208" i="3"/>
  <c r="J168" i="3"/>
  <c r="J140" i="3"/>
  <c r="BK193" i="3"/>
  <c r="BK164" i="3"/>
  <c r="BK132" i="3"/>
  <c r="J178" i="4"/>
  <c r="BK145" i="4"/>
  <c r="BK200" i="4"/>
  <c r="J156" i="4"/>
  <c r="J231" i="4"/>
  <c r="J206" i="4"/>
  <c r="BK188" i="4"/>
  <c r="BK168" i="4"/>
  <c r="BK152" i="4"/>
  <c r="BK228" i="4"/>
  <c r="BK198" i="4"/>
  <c r="J184" i="4"/>
  <c r="BK231" i="4"/>
  <c r="BK206" i="4"/>
  <c r="J143" i="4"/>
  <c r="J157" i="5"/>
  <c r="BK139" i="5"/>
  <c r="J141" i="5"/>
  <c r="BK154" i="5"/>
  <c r="J150" i="5"/>
  <c r="BK150" i="5"/>
  <c r="BK143" i="6"/>
  <c r="J143" i="6"/>
  <c r="J134" i="6"/>
  <c r="P125" i="2" l="1"/>
  <c r="R133" i="2"/>
  <c r="R145" i="2"/>
  <c r="BK197" i="4"/>
  <c r="J197" i="4"/>
  <c r="J99" i="4" s="1"/>
  <c r="BK218" i="4"/>
  <c r="J218" i="4" s="1"/>
  <c r="J105" i="4" s="1"/>
  <c r="BK226" i="4"/>
  <c r="J226" i="4" s="1"/>
  <c r="J107" i="4" s="1"/>
  <c r="P125" i="5"/>
  <c r="BK147" i="5"/>
  <c r="J147" i="5"/>
  <c r="J100" i="5" s="1"/>
  <c r="BK153" i="5"/>
  <c r="J153" i="5" s="1"/>
  <c r="J102" i="5" s="1"/>
  <c r="R125" i="6"/>
  <c r="R124" i="6" s="1"/>
  <c r="R133" i="6"/>
  <c r="R132" i="6"/>
  <c r="R151" i="3"/>
  <c r="T176" i="3"/>
  <c r="T171" i="3" s="1"/>
  <c r="T222" i="3"/>
  <c r="R130" i="4"/>
  <c r="R205" i="4"/>
  <c r="T213" i="4"/>
  <c r="T212" i="4"/>
  <c r="T226" i="4"/>
  <c r="T225" i="4" s="1"/>
  <c r="T128" i="4" s="1"/>
  <c r="P147" i="5"/>
  <c r="T153" i="5"/>
  <c r="T152" i="5" s="1"/>
  <c r="BK125" i="6"/>
  <c r="BK124" i="6" s="1"/>
  <c r="BK138" i="6"/>
  <c r="J138" i="6" s="1"/>
  <c r="J101" i="6" s="1"/>
  <c r="R125" i="2"/>
  <c r="BK145" i="2"/>
  <c r="J145" i="2" s="1"/>
  <c r="J103" i="2" s="1"/>
  <c r="T145" i="2"/>
  <c r="BK131" i="3"/>
  <c r="J131" i="3" s="1"/>
  <c r="J98" i="3" s="1"/>
  <c r="P151" i="3"/>
  <c r="R176" i="3"/>
  <c r="R171" i="3" s="1"/>
  <c r="P222" i="3"/>
  <c r="R225" i="3"/>
  <c r="P197" i="4"/>
  <c r="P218" i="4"/>
  <c r="R226" i="4"/>
  <c r="R225" i="4"/>
  <c r="T147" i="5"/>
  <c r="T124" i="5" s="1"/>
  <c r="R153" i="5"/>
  <c r="R152" i="5"/>
  <c r="T133" i="6"/>
  <c r="T132" i="6"/>
  <c r="T125" i="2"/>
  <c r="BK133" i="2"/>
  <c r="J133" i="2" s="1"/>
  <c r="J100" i="2" s="1"/>
  <c r="T133" i="2"/>
  <c r="P131" i="3"/>
  <c r="BK162" i="3"/>
  <c r="J162" i="3"/>
  <c r="J102" i="3" s="1"/>
  <c r="P176" i="3"/>
  <c r="P171" i="3" s="1"/>
  <c r="BK225" i="3"/>
  <c r="J225" i="3" s="1"/>
  <c r="J109" i="3" s="1"/>
  <c r="P130" i="4"/>
  <c r="P129" i="4" s="1"/>
  <c r="T197" i="4"/>
  <c r="P205" i="4"/>
  <c r="T218" i="4"/>
  <c r="P226" i="4"/>
  <c r="P225" i="4" s="1"/>
  <c r="BK125" i="5"/>
  <c r="J125" i="5" s="1"/>
  <c r="J98" i="5" s="1"/>
  <c r="T125" i="6"/>
  <c r="T124" i="6"/>
  <c r="BK133" i="6"/>
  <c r="BK132" i="6" s="1"/>
  <c r="J132" i="6" s="1"/>
  <c r="J99" i="6" s="1"/>
  <c r="P138" i="6"/>
  <c r="BK125" i="2"/>
  <c r="J125" i="2" s="1"/>
  <c r="J98" i="2" s="1"/>
  <c r="P133" i="2"/>
  <c r="P145" i="2"/>
  <c r="T131" i="3"/>
  <c r="T151" i="3"/>
  <c r="P162" i="3"/>
  <c r="BK176" i="3"/>
  <c r="J176" i="3"/>
  <c r="J105" i="3" s="1"/>
  <c r="R222" i="3"/>
  <c r="R221" i="3"/>
  <c r="T225" i="3"/>
  <c r="BK130" i="4"/>
  <c r="J130" i="4" s="1"/>
  <c r="J98" i="4" s="1"/>
  <c r="R197" i="4"/>
  <c r="BK205" i="4"/>
  <c r="J205" i="4" s="1"/>
  <c r="J101" i="4" s="1"/>
  <c r="P213" i="4"/>
  <c r="P212" i="4"/>
  <c r="R213" i="4"/>
  <c r="R212" i="4"/>
  <c r="T125" i="5"/>
  <c r="R147" i="5"/>
  <c r="R124" i="5" s="1"/>
  <c r="R123" i="5" s="1"/>
  <c r="P125" i="6"/>
  <c r="P124" i="6"/>
  <c r="R138" i="6"/>
  <c r="R131" i="3"/>
  <c r="BK151" i="3"/>
  <c r="J151" i="3"/>
  <c r="J100" i="3" s="1"/>
  <c r="R162" i="3"/>
  <c r="R130" i="3" s="1"/>
  <c r="T162" i="3"/>
  <c r="BK222" i="3"/>
  <c r="J222" i="3" s="1"/>
  <c r="J108" i="3" s="1"/>
  <c r="P225" i="3"/>
  <c r="T130" i="4"/>
  <c r="T129" i="4"/>
  <c r="T205" i="4"/>
  <c r="BK213" i="4"/>
  <c r="BK212" i="4" s="1"/>
  <c r="J212" i="4" s="1"/>
  <c r="J103" i="4" s="1"/>
  <c r="R218" i="4"/>
  <c r="R125" i="5"/>
  <c r="P153" i="5"/>
  <c r="P152" i="5"/>
  <c r="P133" i="6"/>
  <c r="P132" i="6" s="1"/>
  <c r="T138" i="6"/>
  <c r="BK130" i="2"/>
  <c r="J130" i="2" s="1"/>
  <c r="J99" i="2" s="1"/>
  <c r="BK140" i="2"/>
  <c r="J140" i="2" s="1"/>
  <c r="J101" i="2" s="1"/>
  <c r="BK142" i="2"/>
  <c r="J142" i="2"/>
  <c r="J102" i="2"/>
  <c r="BK202" i="4"/>
  <c r="J202" i="4" s="1"/>
  <c r="J100" i="4" s="1"/>
  <c r="BK142" i="5"/>
  <c r="J142" i="5"/>
  <c r="J99" i="5" s="1"/>
  <c r="BK149" i="3"/>
  <c r="J149" i="3" s="1"/>
  <c r="J99" i="3" s="1"/>
  <c r="BK160" i="3"/>
  <c r="J160" i="3" s="1"/>
  <c r="J101" i="3" s="1"/>
  <c r="BK209" i="4"/>
  <c r="J209" i="4" s="1"/>
  <c r="J102" i="4" s="1"/>
  <c r="BK142" i="6"/>
  <c r="J142" i="6"/>
  <c r="J103" i="6" s="1"/>
  <c r="BK230" i="4"/>
  <c r="J230" i="4" s="1"/>
  <c r="J108" i="4" s="1"/>
  <c r="BK158" i="5"/>
  <c r="J158" i="5"/>
  <c r="J103" i="5"/>
  <c r="BK172" i="3"/>
  <c r="J172" i="3" s="1"/>
  <c r="J104" i="3" s="1"/>
  <c r="BK217" i="3"/>
  <c r="J217" i="3"/>
  <c r="J106" i="3" s="1"/>
  <c r="BE127" i="6"/>
  <c r="BE137" i="6"/>
  <c r="BE140" i="6"/>
  <c r="J117" i="6"/>
  <c r="BE134" i="6"/>
  <c r="BE139" i="6"/>
  <c r="E85" i="6"/>
  <c r="BE135" i="6"/>
  <c r="F120" i="6"/>
  <c r="BE126" i="6"/>
  <c r="BE143" i="6"/>
  <c r="F92" i="5"/>
  <c r="J117" i="5"/>
  <c r="BE148" i="5"/>
  <c r="BE150" i="5"/>
  <c r="BE154" i="5"/>
  <c r="BE157" i="5"/>
  <c r="BE126" i="5"/>
  <c r="BE141" i="5"/>
  <c r="E85" i="5"/>
  <c r="BE149" i="5"/>
  <c r="BE155" i="5"/>
  <c r="BK225" i="4"/>
  <c r="J225" i="4" s="1"/>
  <c r="J106" i="4" s="1"/>
  <c r="BE139" i="5"/>
  <c r="BE140" i="5"/>
  <c r="BE134" i="5"/>
  <c r="BE143" i="5"/>
  <c r="BE159" i="5"/>
  <c r="J122" i="4"/>
  <c r="BE131" i="4"/>
  <c r="BE138" i="4"/>
  <c r="BE154" i="4"/>
  <c r="E118" i="4"/>
  <c r="F125" i="4"/>
  <c r="BE145" i="4"/>
  <c r="BE149" i="4"/>
  <c r="BE152" i="4"/>
  <c r="BE156" i="4"/>
  <c r="BE160" i="4"/>
  <c r="BE163" i="4"/>
  <c r="BE168" i="4"/>
  <c r="BE196" i="4"/>
  <c r="BE208" i="4"/>
  <c r="BE178" i="4"/>
  <c r="BE193" i="4"/>
  <c r="BE194" i="4"/>
  <c r="BE200" i="4"/>
  <c r="BE206" i="4"/>
  <c r="BE227" i="4"/>
  <c r="BE188" i="4"/>
  <c r="BE190" i="4"/>
  <c r="BE199" i="4"/>
  <c r="BE216" i="4"/>
  <c r="BE231" i="4"/>
  <c r="BE143" i="4"/>
  <c r="BE147" i="4"/>
  <c r="BE159" i="4"/>
  <c r="BE161" i="4"/>
  <c r="BE164" i="4"/>
  <c r="BE174" i="4"/>
  <c r="BE184" i="4"/>
  <c r="BE195" i="4"/>
  <c r="BE219" i="4"/>
  <c r="BE222" i="4"/>
  <c r="BE139" i="4"/>
  <c r="BE140" i="4"/>
  <c r="BE162" i="4"/>
  <c r="BE191" i="4"/>
  <c r="BE198" i="4"/>
  <c r="BE203" i="4"/>
  <c r="BE210" i="4"/>
  <c r="BE214" i="4"/>
  <c r="BE221" i="4"/>
  <c r="BE223" i="4"/>
  <c r="BE228" i="4"/>
  <c r="J123" i="3"/>
  <c r="BE141" i="3"/>
  <c r="BE150" i="3"/>
  <c r="BE163" i="3"/>
  <c r="BE184" i="3"/>
  <c r="BE189" i="3"/>
  <c r="BE213" i="3"/>
  <c r="BE133" i="3"/>
  <c r="BE143" i="3"/>
  <c r="BE179" i="3"/>
  <c r="BE182" i="3"/>
  <c r="BE186" i="3"/>
  <c r="BE214" i="3"/>
  <c r="BE228" i="3"/>
  <c r="BE230" i="3"/>
  <c r="E85" i="3"/>
  <c r="BE134" i="3"/>
  <c r="BE140" i="3"/>
  <c r="BE164" i="3"/>
  <c r="BE167" i="3"/>
  <c r="BE168" i="3"/>
  <c r="BE193" i="3"/>
  <c r="BE200" i="3"/>
  <c r="BE224" i="3"/>
  <c r="F126" i="3"/>
  <c r="BE142" i="3"/>
  <c r="BE155" i="3"/>
  <c r="BE157" i="3"/>
  <c r="BE177" i="3"/>
  <c r="BE203" i="3"/>
  <c r="BE208" i="3"/>
  <c r="BE227" i="3"/>
  <c r="BE132" i="3"/>
  <c r="BE135" i="3"/>
  <c r="BE147" i="3"/>
  <c r="BE152" i="3"/>
  <c r="BE153" i="3"/>
  <c r="BE158" i="3"/>
  <c r="BE180" i="3"/>
  <c r="BE218" i="3"/>
  <c r="BE136" i="3"/>
  <c r="BE137" i="3"/>
  <c r="BE139" i="3"/>
  <c r="BE161" i="3"/>
  <c r="BE173" i="3"/>
  <c r="BE178" i="3"/>
  <c r="BE181" i="3"/>
  <c r="BE196" i="3"/>
  <c r="BE198" i="3"/>
  <c r="BE204" i="3"/>
  <c r="BE223" i="3"/>
  <c r="BE226" i="3"/>
  <c r="E85" i="2"/>
  <c r="BE126" i="2"/>
  <c r="BE128" i="2"/>
  <c r="BE131" i="2"/>
  <c r="BE139" i="2"/>
  <c r="BE141" i="2"/>
  <c r="BE143" i="2"/>
  <c r="BE146" i="2"/>
  <c r="BE127" i="2"/>
  <c r="J89" i="2"/>
  <c r="BE134" i="2"/>
  <c r="BE138" i="2"/>
  <c r="BE147" i="2"/>
  <c r="BE129" i="2"/>
  <c r="BE136" i="2"/>
  <c r="F35" i="2"/>
  <c r="BB95" i="1" s="1"/>
  <c r="F35" i="3"/>
  <c r="BB96" i="1" s="1"/>
  <c r="F34" i="5"/>
  <c r="BA98" i="1" s="1"/>
  <c r="F35" i="5"/>
  <c r="BB98" i="1" s="1"/>
  <c r="F35" i="6"/>
  <c r="BB99" i="1" s="1"/>
  <c r="F34" i="2"/>
  <c r="BA95" i="1" s="1"/>
  <c r="J34" i="3"/>
  <c r="AW96" i="1" s="1"/>
  <c r="J34" i="4"/>
  <c r="AW97" i="1" s="1"/>
  <c r="F36" i="4"/>
  <c r="BC97" i="1" s="1"/>
  <c r="F37" i="2"/>
  <c r="BD95" i="1" s="1"/>
  <c r="F37" i="3"/>
  <c r="BD96" i="1" s="1"/>
  <c r="F36" i="5"/>
  <c r="BC98" i="1" s="1"/>
  <c r="J34" i="5"/>
  <c r="AW98" i="1" s="1"/>
  <c r="F37" i="6"/>
  <c r="BD99" i="1" s="1"/>
  <c r="F36" i="2"/>
  <c r="BC95" i="1" s="1"/>
  <c r="F36" i="3"/>
  <c r="BC96" i="1" s="1"/>
  <c r="F37" i="5"/>
  <c r="BD98" i="1" s="1"/>
  <c r="J34" i="6"/>
  <c r="AW99" i="1"/>
  <c r="F36" i="6"/>
  <c r="BC99" i="1"/>
  <c r="F34" i="3"/>
  <c r="BA96" i="1" s="1"/>
  <c r="F37" i="4"/>
  <c r="BD97" i="1" s="1"/>
  <c r="F34" i="6"/>
  <c r="BA99" i="1" s="1"/>
  <c r="J34" i="2"/>
  <c r="AW95" i="1" s="1"/>
  <c r="F34" i="4"/>
  <c r="BA97" i="1" s="1"/>
  <c r="F35" i="4"/>
  <c r="BB97" i="1" s="1"/>
  <c r="BK124" i="5" l="1"/>
  <c r="J124" i="5" s="1"/>
  <c r="J97" i="5" s="1"/>
  <c r="BK129" i="4"/>
  <c r="J129" i="4" s="1"/>
  <c r="J97" i="4" s="1"/>
  <c r="BK221" i="3"/>
  <c r="J221" i="3" s="1"/>
  <c r="J107" i="3" s="1"/>
  <c r="R124" i="2"/>
  <c r="R123" i="2" s="1"/>
  <c r="T124" i="2"/>
  <c r="T123" i="2" s="1"/>
  <c r="R129" i="3"/>
  <c r="T123" i="5"/>
  <c r="BK171" i="3"/>
  <c r="J171" i="3" s="1"/>
  <c r="J103" i="3" s="1"/>
  <c r="BK124" i="2"/>
  <c r="J124" i="2" s="1"/>
  <c r="J97" i="2" s="1"/>
  <c r="J213" i="4"/>
  <c r="J104" i="4" s="1"/>
  <c r="T123" i="6"/>
  <c r="P130" i="3"/>
  <c r="T130" i="3"/>
  <c r="BK130" i="3"/>
  <c r="J130" i="3" s="1"/>
  <c r="J97" i="3" s="1"/>
  <c r="R123" i="6"/>
  <c r="P123" i="6"/>
  <c r="AU99" i="1"/>
  <c r="P128" i="4"/>
  <c r="AU97" i="1"/>
  <c r="P221" i="3"/>
  <c r="T221" i="3"/>
  <c r="P124" i="5"/>
  <c r="P123" i="5"/>
  <c r="AU98" i="1"/>
  <c r="R129" i="4"/>
  <c r="R128" i="4"/>
  <c r="P124" i="2"/>
  <c r="P123" i="2" s="1"/>
  <c r="AU95" i="1" s="1"/>
  <c r="J125" i="6"/>
  <c r="J98" i="6"/>
  <c r="J124" i="6"/>
  <c r="J97" i="6" s="1"/>
  <c r="J133" i="6"/>
  <c r="J100" i="6"/>
  <c r="BK152" i="5"/>
  <c r="J152" i="5"/>
  <c r="J101" i="5"/>
  <c r="BK141" i="6"/>
  <c r="J141" i="6" s="1"/>
  <c r="J102" i="6" s="1"/>
  <c r="BK128" i="4"/>
  <c r="J128" i="4" s="1"/>
  <c r="J30" i="4" s="1"/>
  <c r="AG97" i="1" s="1"/>
  <c r="J33" i="2"/>
  <c r="AV95" i="1" s="1"/>
  <c r="AT95" i="1" s="1"/>
  <c r="F33" i="4"/>
  <c r="AZ97" i="1" s="1"/>
  <c r="BC94" i="1"/>
  <c r="AY94" i="1" s="1"/>
  <c r="J33" i="3"/>
  <c r="AV96" i="1" s="1"/>
  <c r="AT96" i="1" s="1"/>
  <c r="J33" i="6"/>
  <c r="AV99" i="1"/>
  <c r="AT99" i="1" s="1"/>
  <c r="F33" i="2"/>
  <c r="AZ95" i="1" s="1"/>
  <c r="F33" i="3"/>
  <c r="AZ96" i="1" s="1"/>
  <c r="F33" i="5"/>
  <c r="AZ98" i="1" s="1"/>
  <c r="BD94" i="1"/>
  <c r="W33" i="1" s="1"/>
  <c r="BB94" i="1"/>
  <c r="AX94" i="1" s="1"/>
  <c r="J33" i="4"/>
  <c r="AV97" i="1" s="1"/>
  <c r="AT97" i="1" s="1"/>
  <c r="BA94" i="1"/>
  <c r="W30" i="1" s="1"/>
  <c r="J33" i="5"/>
  <c r="AV98" i="1" s="1"/>
  <c r="AT98" i="1" s="1"/>
  <c r="F33" i="6"/>
  <c r="AZ99" i="1" s="1"/>
  <c r="BK123" i="5" l="1"/>
  <c r="J123" i="5" s="1"/>
  <c r="J96" i="5" s="1"/>
  <c r="BK129" i="3"/>
  <c r="J129" i="3" s="1"/>
  <c r="J30" i="3" s="1"/>
  <c r="AG96" i="1" s="1"/>
  <c r="AN96" i="1" s="1"/>
  <c r="BK123" i="2"/>
  <c r="J123" i="2" s="1"/>
  <c r="J30" i="2" s="1"/>
  <c r="AG95" i="1" s="1"/>
  <c r="AN95" i="1" s="1"/>
  <c r="T129" i="3"/>
  <c r="P129" i="3"/>
  <c r="AU96" i="1"/>
  <c r="AU94" i="1" s="1"/>
  <c r="BK123" i="6"/>
  <c r="J123" i="6" s="1"/>
  <c r="J96" i="6" s="1"/>
  <c r="AN97" i="1"/>
  <c r="J96" i="4"/>
  <c r="J39" i="4"/>
  <c r="W32" i="1"/>
  <c r="W31" i="1"/>
  <c r="AW94" i="1"/>
  <c r="AK30" i="1" s="1"/>
  <c r="AZ94" i="1"/>
  <c r="AV94" i="1" s="1"/>
  <c r="AK29" i="1" s="1"/>
  <c r="J30" i="5" l="1"/>
  <c r="AG98" i="1" s="1"/>
  <c r="AN98" i="1" s="1"/>
  <c r="J39" i="3"/>
  <c r="J96" i="2"/>
  <c r="J39" i="2"/>
  <c r="J96" i="3"/>
  <c r="J30" i="6"/>
  <c r="AG99" i="1" s="1"/>
  <c r="AT94" i="1"/>
  <c r="W29" i="1"/>
  <c r="J39" i="5" l="1"/>
  <c r="AG94" i="1"/>
  <c r="AK26" i="1" s="1"/>
  <c r="AK35" i="1" s="1"/>
  <c r="J39" i="6"/>
  <c r="AN99" i="1"/>
  <c r="AN94" i="1" l="1"/>
</calcChain>
</file>

<file path=xl/sharedStrings.xml><?xml version="1.0" encoding="utf-8"?>
<sst xmlns="http://schemas.openxmlformats.org/spreadsheetml/2006/main" count="3827" uniqueCount="691">
  <si>
    <t>Export Komplet</t>
  </si>
  <si>
    <t/>
  </si>
  <si>
    <t>2.0</t>
  </si>
  <si>
    <t>False</t>
  </si>
  <si>
    <t>{6d8a29b4-7f92-42e3-a7f1-2558518f5bdb}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</si>
  <si>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</si>
  <si>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</si>
  <si>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</si>
  <si>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</si>
  <si>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</si>
  <si>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</si>
  <si>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</si>
  <si>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</si>
  <si>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ODRY2025</t>
  </si>
  <si>
    <t>Stavba:</t>
  </si>
  <si>
    <t>ETAPA JEN NSB</t>
  </si>
  <si>
    <t>KSO:</t>
  </si>
  <si>
    <t>CC-CZ:</t>
  </si>
  <si>
    <t>Místo:</t>
  </si>
  <si>
    <t xml:space="preserve"> </t>
  </si>
  <si>
    <t>Datum:</t>
  </si>
  <si>
    <t>23. 6. 2025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</si>
  <si>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</si>
  <si>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</si>
  <si>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</si>
  <si>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</si>
  <si>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</si>
  <si>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</si>
  <si>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</si>
  <si>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</si>
  <si>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</si>
  <si>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</si>
  <si>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</si>
  <si>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</si>
  <si>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</si>
  <si>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</si>
  <si>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</si>
  <si>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</si>
  <si>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</si>
  <si>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</si>
  <si>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</si>
  <si>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</si>
  <si>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</si>
  <si>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</si>
  <si>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</si>
  <si>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</si>
  <si>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</si>
  <si>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</si>
  <si>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</si>
  <si>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</si>
  <si>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</si>
  <si>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</si>
  <si>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</si>
  <si>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</si>
  <si>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</si>
  <si>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</si>
  <si>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</si>
  <si>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</si>
  <si>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</si>
  <si>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</si>
  <si>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</si>
  <si>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</si>
  <si>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</si>
  <si>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</si>
  <si>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</si>
  <si>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</si>
  <si>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</si>
  <si>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</si>
  <si>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</si>
  <si>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</si>
  <si>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</si>
  <si>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</si>
  <si>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</si>
  <si>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</si>
  <si>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</si>
  <si>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SO-00</t>
  </si>
  <si>
    <t>VEDLEJŠÍ ROZPOČTOVÉ NÁKLADY</t>
  </si>
  <si>
    <t>STA</t>
  </si>
  <si>
    <t>1</t>
  </si>
  <si>
    <t>{eb36d817-0cfb-4a7c-ae40-40fb54ec23dd}</t>
  </si>
  <si>
    <t>2</t>
  </si>
  <si>
    <t>SO-01</t>
  </si>
  <si>
    <t>PORTÁL NSA, PŘÍJEZDOVÁ KOMUNIKACE</t>
  </si>
  <si>
    <t>{e698cff4-d9f4-45a8-a59b-ffc9ad68850e}</t>
  </si>
  <si>
    <t>SO-02</t>
  </si>
  <si>
    <t>ZAJIŠTĚNÍ B -23, J-01</t>
  </si>
  <si>
    <t>{f59665c4-bf63-490c-9c6a-4a60faf390c9}</t>
  </si>
  <si>
    <t>SO-04</t>
  </si>
  <si>
    <t>ZAJIŠTĚNÍ OSTATNÍCH ČÁSTI DOLU JOHANN II</t>
  </si>
  <si>
    <t>{b80125b5-bccb-41d5-a6f9-c4ae09d71e60}</t>
  </si>
  <si>
    <t>SO-05</t>
  </si>
  <si>
    <t>INSTALACE MĚŘÍCÍCH BODŮ A OSTATNÍCH BEZPEČNOSTNÍCH PRVKŮ</t>
  </si>
  <si>
    <t>{7050ed44-6b75-4333-a970-68bf113df6da}</t>
  </si>
  <si>
    <t>KRYCÍ LIST SOUPISU PRACÍ</t>
  </si>
  <si>
    <t>Objekt:</t>
  </si>
  <si>
    <t>SO-00 - VEDLEJŠÍ ROZPOČTOVÉ NÁKLADY</t>
  </si>
  <si>
    <t>FLASCHARŮV DŮL</t>
  </si>
  <si>
    <t>002 98 221</t>
  </si>
  <si>
    <t>MĚSTO ODRY</t>
  </si>
  <si>
    <t>CZ002 98 221</t>
  </si>
  <si>
    <t xml:space="preserve">73249602 </t>
  </si>
  <si>
    <t>Ing. Alois Kvěťák</t>
  </si>
  <si>
    <t xml:space="preserve">CZ6102151891  </t>
  </si>
  <si>
    <t>Ing: ALOIS KVĚŤÁK</t>
  </si>
  <si>
    <t>REKAPITULACE ČLENĚNÍ SOUPISU PRACÍ</t>
  </si>
  <si>
    <t>Kód dílu - Popis</t>
  </si>
  <si>
    <t>Cena celkem [CZK]</t>
  </si>
  <si>
    <t>Náklady ze soupisu prací</t>
  </si>
  <si>
    <t>-1</t>
  </si>
  <si>
    <t>VRN -   Vedlejší rozpočtové náklady</t>
  </si>
  <si>
    <t xml:space="preserve">    VRN1 -   Průzkumné, geodetické a projektové práce</t>
  </si>
  <si>
    <t xml:space="preserve">    VRN3 -   Zařízení staveniště</t>
  </si>
  <si>
    <t xml:space="preserve">    VRN4 -   Inženýrská činnost</t>
  </si>
  <si>
    <t xml:space="preserve">    VRN5 -   Finanční náklady</t>
  </si>
  <si>
    <t xml:space="preserve">    VRN6 - Územní vlivy</t>
  </si>
  <si>
    <t xml:space="preserve">    VRN9 -  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</si>
  <si>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</si>
  <si>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</si>
  <si>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</si>
  <si>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</si>
  <si>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</si>
  <si>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</si>
  <si>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</si>
  <si>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</si>
  <si>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</si>
  <si>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</si>
  <si>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</si>
  <si>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</si>
  <si>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</si>
  <si>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</si>
  <si>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 xml:space="preserve">  Vedlejší rozpočtové náklady</t>
  </si>
  <si>
    <t>5</t>
  </si>
  <si>
    <t>ROZPOCET</t>
  </si>
  <si>
    <t>VRN1</t>
  </si>
  <si>
    <t xml:space="preserve">  Průzkumné, geodetické a projektové práce</t>
  </si>
  <si>
    <t>K</t>
  </si>
  <si>
    <t>012002000</t>
  </si>
  <si>
    <t>Hlavní tituly průvodních činností a nákladů průzkumné, geodetické a projektové práce geodetické práce geodetické zaměření</t>
  </si>
  <si>
    <t>ks</t>
  </si>
  <si>
    <t>1024</t>
  </si>
  <si>
    <t>353963427</t>
  </si>
  <si>
    <t>013002001</t>
  </si>
  <si>
    <t>Hlavní tituly průvodních činností a nákladů průzkumné, geodetické a projektové práce projektové práce - realizační dokumentace</t>
  </si>
  <si>
    <t>jedn.</t>
  </si>
  <si>
    <t>1663519598</t>
  </si>
  <si>
    <t>013203000</t>
  </si>
  <si>
    <t>Dokumentace stavby (výkresová a textová)</t>
  </si>
  <si>
    <t>Jedn.</t>
  </si>
  <si>
    <t>1144504573</t>
  </si>
  <si>
    <t>11</t>
  </si>
  <si>
    <t>013254000</t>
  </si>
  <si>
    <t>Dokumentace skutečného provedení stavby</t>
  </si>
  <si>
    <t>-910287793</t>
  </si>
  <si>
    <t>VRN3</t>
  </si>
  <si>
    <t xml:space="preserve">  Zařízení staveniště</t>
  </si>
  <si>
    <t>3</t>
  </si>
  <si>
    <t>034103000</t>
  </si>
  <si>
    <t>Energie pro  staveniště - provoz elektrocentrály - pracovní osvětlení dolu, důlní svítilny, vybavení pro důlní činnost</t>
  </si>
  <si>
    <t>hod</t>
  </si>
  <si>
    <t>302132558</t>
  </si>
  <si>
    <t>VV</t>
  </si>
  <si>
    <t>50*20,75*4,5</t>
  </si>
  <si>
    <t>VRN4</t>
  </si>
  <si>
    <t xml:space="preserve">  Inženýrská činnost</t>
  </si>
  <si>
    <t>4</t>
  </si>
  <si>
    <t>041002000</t>
  </si>
  <si>
    <t>Hlavní tituly průvodních činností a nákladů inženýrská činnost dozory, závodní dolu</t>
  </si>
  <si>
    <t>1202237494</t>
  </si>
  <si>
    <t>"1xtýdně" 2*36*2</t>
  </si>
  <si>
    <t>049002000</t>
  </si>
  <si>
    <t>Hlavní tituly průvodních činností a nákladů inženýrská činnost ostatní inženýrská činnost - předběžné prohlídky, předfárání</t>
  </si>
  <si>
    <t>800865301</t>
  </si>
  <si>
    <t>2*8*20,75*0,5</t>
  </si>
  <si>
    <t>6</t>
  </si>
  <si>
    <t>049002001</t>
  </si>
  <si>
    <t>Hlavní tituly průvodních činností a nákladů inženýrská činnost ostatní inženýrská činnost - závěrečná zpráva pro investora</t>
  </si>
  <si>
    <t>-498363076</t>
  </si>
  <si>
    <t>7</t>
  </si>
  <si>
    <t>049203000</t>
  </si>
  <si>
    <t>Náklady stanovené zvláštními předpisy, prohlídka podzemních prostor HBZS</t>
  </si>
  <si>
    <t>-718587864</t>
  </si>
  <si>
    <t>VRN5</t>
  </si>
  <si>
    <t xml:space="preserve">  Finanční náklady</t>
  </si>
  <si>
    <t>8</t>
  </si>
  <si>
    <t>053002000</t>
  </si>
  <si>
    <t>Hlavní tituly průvodních činností a nákladů finanční náklady poplatky - hotovost HBZS</t>
  </si>
  <si>
    <t>rok</t>
  </si>
  <si>
    <t>1348611655</t>
  </si>
  <si>
    <t>VRN6</t>
  </si>
  <si>
    <t>Územní vlivy</t>
  </si>
  <si>
    <t>13</t>
  </si>
  <si>
    <t>063303000</t>
  </si>
  <si>
    <t>Práce ve výškách, v hloubkách</t>
  </si>
  <si>
    <t>…</t>
  </si>
  <si>
    <t>291251245</t>
  </si>
  <si>
    <t>4*20,75*8,5</t>
  </si>
  <si>
    <t>VRN9</t>
  </si>
  <si>
    <t xml:space="preserve">  Ostatní náklady</t>
  </si>
  <si>
    <t>9</t>
  </si>
  <si>
    <t>090001000</t>
  </si>
  <si>
    <t>Základní rozdělení průvodních činností a nákladů ostatní náklady - ohlášení zahájení a ukončení činnosti prováděné hornickým způsobem</t>
  </si>
  <si>
    <t>1056665429</t>
  </si>
  <si>
    <t>10</t>
  </si>
  <si>
    <t>092103001</t>
  </si>
  <si>
    <t>Ostatní náklady související s provozem náklady na zkušební provoz</t>
  </si>
  <si>
    <t>1941923716</t>
  </si>
  <si>
    <t>SO-01 - PORTÁL NSA, PŘÍJEZDOVÁ KOMUNIKACE</t>
  </si>
  <si>
    <t>73249602</t>
  </si>
  <si>
    <t>Ing. ALOIS KVĚŤÁK</t>
  </si>
  <si>
    <t>6102151891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</si>
  <si>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</si>
  <si>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</si>
  <si>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</si>
  <si>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</si>
  <si>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</si>
  <si>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</si>
  <si>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>PSV - Práce a dodávky PSV</t>
  </si>
  <si>
    <t xml:space="preserve">    762 - Konstrukce tesařské</t>
  </si>
  <si>
    <t xml:space="preserve">    766 - Konstrukce truhlářské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</si>
  <si>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</si>
  <si>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</si>
  <si>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</si>
  <si>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</si>
  <si>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HSV</t>
  </si>
  <si>
    <t>Práce a dodávky HSV</t>
  </si>
  <si>
    <t>Zemní práce</t>
  </si>
  <si>
    <t>111111311</t>
  </si>
  <si>
    <t>Odstranění ruderálního porostu z plochy do 100 m2 v rovině nebo na svahu do 1:5</t>
  </si>
  <si>
    <t>m2</t>
  </si>
  <si>
    <t>626347505</t>
  </si>
  <si>
    <t>112101101</t>
  </si>
  <si>
    <t>Odstranění stromů s odřezáním kmene a s odvětvením listnatých, průměru kmene přes 100 do 300 mm</t>
  </si>
  <si>
    <t>kus</t>
  </si>
  <si>
    <t>59891322</t>
  </si>
  <si>
    <t>42</t>
  </si>
  <si>
    <t>114203201</t>
  </si>
  <si>
    <t>Očištění lomového kamene nebo betonových tvárnic získaných při rozebrání dlažeb, záhozů, rovnanin a soustřeďovacích staveb od hlíny nebo písku</t>
  </si>
  <si>
    <t>m3</t>
  </si>
  <si>
    <t>-1556177315</t>
  </si>
  <si>
    <t>55</t>
  </si>
  <si>
    <t>M</t>
  </si>
  <si>
    <t>58931963</t>
  </si>
  <si>
    <t>beton C 8/10 kamenivo frakce 0/8</t>
  </si>
  <si>
    <t>-1898545796</t>
  </si>
  <si>
    <t>53</t>
  </si>
  <si>
    <t>114253301</t>
  </si>
  <si>
    <t>Třídění lomového kamene nebo betonových tvárnic strojně získaných při rozebrání dlažeb, záhozů, rovnanin a soustřeďovacích staveb podle druhu, velikosti nebo tvaru</t>
  </si>
  <si>
    <t>-1209318930</t>
  </si>
  <si>
    <t>122111101</t>
  </si>
  <si>
    <t>Odkopávky a prokopávky ručně zapažené i nezapažené v hornině třídy těžitelnosti I skupiny 1 a 2</t>
  </si>
  <si>
    <t>2056778624</t>
  </si>
  <si>
    <t>30*1,1 'Přepočtené koeficientem množství</t>
  </si>
  <si>
    <t>162201401</t>
  </si>
  <si>
    <t>Vodorovné přemístění větví, kmenů nebo pařezů s naložením, složením a dopravou do 1000 m větví stromů listnatých, průměru kmene přes 100 do 300 mm</t>
  </si>
  <si>
    <t>241714440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</si>
  <si>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</si>
  <si>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</si>
  <si>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175126144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</si>
  <si>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</si>
  <si>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</si>
  <si>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133356866</t>
  </si>
  <si>
    <t>44</t>
  </si>
  <si>
    <t>163333511</t>
  </si>
  <si>
    <t>Vodorovné přemístění rubaniny ze štol v hoře bez naložení délky dopravní trasy, do 200 m, horniny suché</t>
  </si>
  <si>
    <t>-2028451884</t>
  </si>
  <si>
    <t>41</t>
  </si>
  <si>
    <t>285371111</t>
  </si>
  <si>
    <t>Kotvy tyčové do 6 m</t>
  </si>
  <si>
    <t>m</t>
  </si>
  <si>
    <t>457101611</t>
  </si>
  <si>
    <t>8*1</t>
  </si>
  <si>
    <t>2*3*2</t>
  </si>
  <si>
    <t>Součet</t>
  </si>
  <si>
    <t>52</t>
  </si>
  <si>
    <t>13021470</t>
  </si>
  <si>
    <t>ampule lepící PE pro lepení kotevních tyčí D 24mm dl 800mm</t>
  </si>
  <si>
    <t>1146146593</t>
  </si>
  <si>
    <t>6+8</t>
  </si>
  <si>
    <t>Zakládání</t>
  </si>
  <si>
    <t>45</t>
  </si>
  <si>
    <t>216902111</t>
  </si>
  <si>
    <t>Očištění nezapaženého dna štol jakékoliv délky</t>
  </si>
  <si>
    <t>-1827104352</t>
  </si>
  <si>
    <t>Svislé a kompletní konstrukce</t>
  </si>
  <si>
    <t>47</t>
  </si>
  <si>
    <t>327211112</t>
  </si>
  <si>
    <t>Zdivo nadzákladové opěrných zdí a valů z lomového kamene štípaného nebo ručně vybíraného na maltu z nepravidelných kamenů objemu 1 kusu kamene do 0,02 m3, šířka spáry přes 4 do 10 mm</t>
  </si>
  <si>
    <t>885195527</t>
  </si>
  <si>
    <t>48</t>
  </si>
  <si>
    <t>58562035</t>
  </si>
  <si>
    <t>malta cementová zdící a sanační pro šachty frakce 0/4</t>
  </si>
  <si>
    <t>kg</t>
  </si>
  <si>
    <t>1848014253</t>
  </si>
  <si>
    <t>4*25</t>
  </si>
  <si>
    <t>46</t>
  </si>
  <si>
    <t>327211912</t>
  </si>
  <si>
    <t>Zdivo nadzákladové opěrných zdí a valů z lomového kamene štípaného nebo ručně vybíraného na maltu Příplatek k cenám za lícování zdiva oboustranné</t>
  </si>
  <si>
    <t>1623066553</t>
  </si>
  <si>
    <t>8,84*0,8</t>
  </si>
  <si>
    <t>56</t>
  </si>
  <si>
    <t>348501111R</t>
  </si>
  <si>
    <t>Osazení oplocení na sloupky v osové vzdálenosti do 4 m výšky do 1 m z prken</t>
  </si>
  <si>
    <t>-1176586706</t>
  </si>
  <si>
    <t>54</t>
  </si>
  <si>
    <t>377451112</t>
  </si>
  <si>
    <t>Výplňová injektáž štol za rubem ostění</t>
  </si>
  <si>
    <t>-1717493758</t>
  </si>
  <si>
    <t>1*2*8,5</t>
  </si>
  <si>
    <t>Vodorovné konstrukce</t>
  </si>
  <si>
    <t>50</t>
  </si>
  <si>
    <t>463211132</t>
  </si>
  <si>
    <t>Rovnanina z lomového kamene neopracovaného tříděného pro všechny tl. rovnaniny, bez vypracování líce s vyplněním spár a dutin těženým kamenivem</t>
  </si>
  <si>
    <t>-604335832</t>
  </si>
  <si>
    <t>Komunikace pozemní</t>
  </si>
  <si>
    <t>561121101</t>
  </si>
  <si>
    <t>Zřízení podkladu nebo ochranné vrstvy vozovky z mechanicky zpevněné zeminy MZ bez přidání pojiva nebo vylepšovacího materiálu, s rozprostřením, vlhčením, promísením a zhutněním, tloušťka po zhutnění 50 mm</t>
  </si>
  <si>
    <t>789286407</t>
  </si>
  <si>
    <t>58341364</t>
  </si>
  <si>
    <t>kamenivo drcené drobné frakce 2/4</t>
  </si>
  <si>
    <t>t</t>
  </si>
  <si>
    <t>-780498253</t>
  </si>
  <si>
    <t>20*1,5*0,05</t>
  </si>
  <si>
    <t>1,5*0,09 'Přepočtené koeficientem množství</t>
  </si>
  <si>
    <t>561121102</t>
  </si>
  <si>
    <t>Zřízení podkladu nebo ochranné vrstvy vozovky z mechanicky zpevněné zeminy MZ bez přidání pojiva nebo vylepšovacího materiálu, s rozprostřením, vlhčením, promísením a zhutněním, tloušťka po zhutnění 80 mm</t>
  </si>
  <si>
    <t>936313984</t>
  </si>
  <si>
    <t>58331351</t>
  </si>
  <si>
    <t>kamenivo těžené drobné frakce 0/4</t>
  </si>
  <si>
    <t>55592562</t>
  </si>
  <si>
    <t>136*2*0,08</t>
  </si>
  <si>
    <t>21,76*0,144 'Přepočtené koeficientem množství</t>
  </si>
  <si>
    <t>PSV</t>
  </si>
  <si>
    <t>Práce a dodávky PSV</t>
  </si>
  <si>
    <t>762</t>
  </si>
  <si>
    <t>Konstrukce tesařské</t>
  </si>
  <si>
    <t>33</t>
  </si>
  <si>
    <t>762083122</t>
  </si>
  <si>
    <t>Impregnace řeziva máčením proti dřevokaznému hmyzu, houbám a plísním, třída ohrožení 3 a 4 (dřevo v exteriéru)</t>
  </si>
  <si>
    <t>16</t>
  </si>
  <si>
    <t>-1559817298</t>
  </si>
  <si>
    <t>1,24+0,11+0,88+0,29</t>
  </si>
  <si>
    <t>766</t>
  </si>
  <si>
    <t>Konstrukce truhlářské</t>
  </si>
  <si>
    <t>766660102</t>
  </si>
  <si>
    <t>Montáž dveřních křídel dřevěných nebo plastových otevíravých do dřevěné rámové zárubně povrchově upravených jednokřídlových, šířky přes 800 mm</t>
  </si>
  <si>
    <t>-1809171700</t>
  </si>
  <si>
    <t>61160053</t>
  </si>
  <si>
    <t>dveře jednokřídlé dřevěné bez povrchové úpravy plné 900x1970mm</t>
  </si>
  <si>
    <t>32</t>
  </si>
  <si>
    <t>1887039840</t>
  </si>
  <si>
    <t>15</t>
  </si>
  <si>
    <t>54879440</t>
  </si>
  <si>
    <t>šroub kotevní Pz pro chemickou kotvu M16x380mm</t>
  </si>
  <si>
    <t>-1166630344</t>
  </si>
  <si>
    <t>19</t>
  </si>
  <si>
    <t>54872520</t>
  </si>
  <si>
    <t>kramle kovaná 12x300mm</t>
  </si>
  <si>
    <t>-1164234121</t>
  </si>
  <si>
    <t>20</t>
  </si>
  <si>
    <t>58931970</t>
  </si>
  <si>
    <t>beton C 8/10 kamenivo frakce 0/22</t>
  </si>
  <si>
    <t>-983616282</t>
  </si>
  <si>
    <t>31412060r</t>
  </si>
  <si>
    <t>hřebík kolářský 2,8x32mm</t>
  </si>
  <si>
    <t>-1971593939</t>
  </si>
  <si>
    <t>140*1,1 'Přepočtené koeficientem množství</t>
  </si>
  <si>
    <t>51</t>
  </si>
  <si>
    <t>54912000</t>
  </si>
  <si>
    <t>mříž pro stavení otvory otvíravá</t>
  </si>
  <si>
    <t>-1754592977</t>
  </si>
  <si>
    <t>2*2</t>
  </si>
  <si>
    <t>22</t>
  </si>
  <si>
    <t>30909181</t>
  </si>
  <si>
    <t>šroub vratový 4.6 M8x80mm</t>
  </si>
  <si>
    <t>100 kus</t>
  </si>
  <si>
    <t>-1837032795</t>
  </si>
  <si>
    <t>9/100</t>
  </si>
  <si>
    <t>0,09*1,1 'Přepočtené koeficientem množství</t>
  </si>
  <si>
    <t>24</t>
  </si>
  <si>
    <t>31140004</t>
  </si>
  <si>
    <t>vrut ocelový se šestihrannou hlavou ZB 8x80mm</t>
  </si>
  <si>
    <t>-1386942840</t>
  </si>
  <si>
    <t>6/100</t>
  </si>
  <si>
    <t>0,06*1,1 'Přepočtené koeficientem množství</t>
  </si>
  <si>
    <t>25</t>
  </si>
  <si>
    <t>13511112R</t>
  </si>
  <si>
    <t>ocel široká jakost S235JR 160x6mm</t>
  </si>
  <si>
    <t>-1256434804</t>
  </si>
  <si>
    <t>P</t>
  </si>
  <si>
    <t>Poznámka k položce:_x000D_
Hmotnost: 7,54 kg/m</t>
  </si>
  <si>
    <t>2,25*1,1 'Přepočtené koeficientem množství</t>
  </si>
  <si>
    <t>31</t>
  </si>
  <si>
    <t>58521130</t>
  </si>
  <si>
    <t>cement portlandský CEM I 42,5MPa</t>
  </si>
  <si>
    <t>-1720416408</t>
  </si>
  <si>
    <t>0,2*1,1 'Přepočtené koeficientem množství</t>
  </si>
  <si>
    <t>24590815</t>
  </si>
  <si>
    <t>prostředek impregnační na ochranu dřeva</t>
  </si>
  <si>
    <t>-1049630517</t>
  </si>
  <si>
    <t>10*1,1 'Přepočtené koeficientem množství</t>
  </si>
  <si>
    <t>26</t>
  </si>
  <si>
    <t>15422920</t>
  </si>
  <si>
    <t>profil ocelový U ohýbaný EN 10162 tl 2mm 40x20x20mm</t>
  </si>
  <si>
    <t>1276366359</t>
  </si>
  <si>
    <t>Poznámka k položce:_x000D_
Hmotnost: 1,170 kg/m</t>
  </si>
  <si>
    <t>0,003*1,1 'Přepočtené koeficientem množství</t>
  </si>
  <si>
    <t>27</t>
  </si>
  <si>
    <t>55241432</t>
  </si>
  <si>
    <t>příslušenství kompozitních poklopů - zámek nerez</t>
  </si>
  <si>
    <t>463691557</t>
  </si>
  <si>
    <t>28</t>
  </si>
  <si>
    <t>60556101</t>
  </si>
  <si>
    <t>řezivo dubové sušené tl 50mm</t>
  </si>
  <si>
    <t>348720789</t>
  </si>
  <si>
    <t>"PAŽENÍ" 35*1,1*0,05*0,15</t>
  </si>
  <si>
    <t>0,289*1,3 'Přepočtené koeficientem množství</t>
  </si>
  <si>
    <t>30</t>
  </si>
  <si>
    <t>60552001</t>
  </si>
  <si>
    <t>hranol stavební řezivo dub průřezu do 224cm2 přes dl 8m</t>
  </si>
  <si>
    <t>-1707290478</t>
  </si>
  <si>
    <t>"1.DVEŘEJ" 6,3*3,14*0,25*0,25/4</t>
  </si>
  <si>
    <t>"2.DVEŘEJ" 5,6*3,14*0,2*0,2/4</t>
  </si>
  <si>
    <t>0,485*1,3 'Přepočtené koeficientem množství</t>
  </si>
  <si>
    <t>HLT.2164508</t>
  </si>
  <si>
    <t>Chemická patrona HVU2 M16x125</t>
  </si>
  <si>
    <t>-1826474308</t>
  </si>
  <si>
    <t>29</t>
  </si>
  <si>
    <t>60556100</t>
  </si>
  <si>
    <t>řezivo dubové sušené tl 30mm</t>
  </si>
  <si>
    <t>-218784721</t>
  </si>
  <si>
    <t>"Dveře" 23,65*0,032*0,150</t>
  </si>
  <si>
    <t>HZS</t>
  </si>
  <si>
    <t>Hodinové zúčtovací sazby</t>
  </si>
  <si>
    <t>34</t>
  </si>
  <si>
    <t>HZS2112</t>
  </si>
  <si>
    <t>Hodinové zúčtovací sazby profesí PSV provádění stavebních konstrukcí tesař odborný</t>
  </si>
  <si>
    <t>512</t>
  </si>
  <si>
    <t>-1655925844</t>
  </si>
  <si>
    <t>3*5*8,5</t>
  </si>
  <si>
    <t>Vedlejší rozpočtové náklady</t>
  </si>
  <si>
    <t>Průzkumné, geodetické a projektové práce</t>
  </si>
  <si>
    <t>36</t>
  </si>
  <si>
    <t>012124000</t>
  </si>
  <si>
    <t>Geodetické zaměření skutečného stavu území pro projekční činnost</t>
  </si>
  <si>
    <t>J</t>
  </si>
  <si>
    <t>-92720479</t>
  </si>
  <si>
    <t>37</t>
  </si>
  <si>
    <t>012144000</t>
  </si>
  <si>
    <t>Geodetické zaměření a zhotovení dokumentace skutečného stavu objektů a památek</t>
  </si>
  <si>
    <t>1316552259</t>
  </si>
  <si>
    <t>Zařízení staveniště</t>
  </si>
  <si>
    <t>38</t>
  </si>
  <si>
    <t>030001000</t>
  </si>
  <si>
    <t>2031832535</t>
  </si>
  <si>
    <t>40</t>
  </si>
  <si>
    <t>031303000</t>
  </si>
  <si>
    <t>Náklady na zábor</t>
  </si>
  <si>
    <t>1003565450</t>
  </si>
  <si>
    <t>39</t>
  </si>
  <si>
    <t>034503000R</t>
  </si>
  <si>
    <t>Informační tabule na staveništi</t>
  </si>
  <si>
    <t>-2045802845</t>
  </si>
  <si>
    <t>"Označení dolu na dřevěné desce" 1</t>
  </si>
  <si>
    <t>49</t>
  </si>
  <si>
    <t>73534510</t>
  </si>
  <si>
    <t>tabulka bezpečnostní plastová s tiskem 2 barvy A4 210x297mm</t>
  </si>
  <si>
    <t>-2144850715</t>
  </si>
  <si>
    <t>SO-02 - ZAJIŠTĚNÍ B -23, J-01</t>
  </si>
  <si>
    <t xml:space="preserve">    998 - Přesun hmot</t>
  </si>
  <si>
    <t xml:space="preserve">    783 - Dokončovací práce - nátěry</t>
  </si>
  <si>
    <t xml:space="preserve">    VRN4 - Inženýrská činnost</t>
  </si>
  <si>
    <t>052171180R.1</t>
  </si>
  <si>
    <t>tyče dřevěné v kůře D 100mm dl 8m</t>
  </si>
  <si>
    <t>1115072435</t>
  </si>
  <si>
    <t>"Ztracená v.stojka B-23, 1,8 m D 100" 0,184</t>
  </si>
  <si>
    <t>"Zracená v. stojka J-01, 4,0 m D 100" 0,220</t>
  </si>
  <si>
    <t>"Provizor. v. B-23 1,8 m D 150"0,413</t>
  </si>
  <si>
    <t>"Provizor. v. J-04 4,0 m D 150"0,495</t>
  </si>
  <si>
    <t>1,312*1,2 'Přepočtené koeficientem množství</t>
  </si>
  <si>
    <t>-690159784</t>
  </si>
  <si>
    <t>35</t>
  </si>
  <si>
    <t>1587047303</t>
  </si>
  <si>
    <t>13010820</t>
  </si>
  <si>
    <t>ocel profilová jakost S235JR (11 375) průřez U (UPN) 140</t>
  </si>
  <si>
    <t>-761652376</t>
  </si>
  <si>
    <t>Poznámka k položce:_x000D_
Hmotnost: 16,00 kg/m</t>
  </si>
  <si>
    <t>0,564*1,2 'Přepočtené koeficientem množství</t>
  </si>
  <si>
    <t>142164111</t>
  </si>
  <si>
    <t>Ražení štol ruční, v hornině I. stupně ražnosti suché, bez použití trhavin délky štoly do 200 m, o průřezu TV přes 1,5 do 4 m2</t>
  </si>
  <si>
    <t>-838939790</t>
  </si>
  <si>
    <t>(5,64+7,45)*2,4</t>
  </si>
  <si>
    <t>49200522</t>
  </si>
  <si>
    <t>výztuž ocelová důlní, oblouk poddajný profil K21 horní</t>
  </si>
  <si>
    <t>-1857523505</t>
  </si>
  <si>
    <t>49200524</t>
  </si>
  <si>
    <t>výztuž ocelová důlní, oblouk poddajný profil K21 boční A</t>
  </si>
  <si>
    <t>1702452395</t>
  </si>
  <si>
    <t>60*1,1 'Přepočtené koeficientem množství</t>
  </si>
  <si>
    <t>49208001</t>
  </si>
  <si>
    <t>třmen pro důlní ocelovou výztuž se dvěma maticemi M 27x168x99mm</t>
  </si>
  <si>
    <t>-369219827</t>
  </si>
  <si>
    <t>30*4/100</t>
  </si>
  <si>
    <t>1,2*1,1 'Přepočtené koeficientem množství</t>
  </si>
  <si>
    <t>15920310</t>
  </si>
  <si>
    <t>pažnice ocelová UNION</t>
  </si>
  <si>
    <t>-1170823623</t>
  </si>
  <si>
    <t>Poznámka k položce:_x000D_
hmotnost: 8,4 kg/m</t>
  </si>
  <si>
    <t>13021013</t>
  </si>
  <si>
    <t>tyč ocelová kruhová žebírková DIN 488 jakost B500B (10 505) výztuž do betonu D 12mm</t>
  </si>
  <si>
    <t>-234645842</t>
  </si>
  <si>
    <t>Poznámka k položce:_x000D_
Hmotnost: 0,89 kg/m</t>
  </si>
  <si>
    <t>15611635</t>
  </si>
  <si>
    <t>drát černý žíhaný ČSN 42 6410 D 3,50mm</t>
  </si>
  <si>
    <t>1115775433</t>
  </si>
  <si>
    <t>Poznámka k položce:_x000D_
Hmotnost: 0,076 kg/m</t>
  </si>
  <si>
    <t>300*0,076</t>
  </si>
  <si>
    <t>31412822</t>
  </si>
  <si>
    <t>hřebík stavební hlava zápustná mřížkovaná 3,1x80mm</t>
  </si>
  <si>
    <t>-118564518</t>
  </si>
  <si>
    <t>31412906</t>
  </si>
  <si>
    <t>hřebík stavební hlava zápustná mřížkovaná 5x150mm</t>
  </si>
  <si>
    <t>-1751483116</t>
  </si>
  <si>
    <t>31412970</t>
  </si>
  <si>
    <t>hřebík stavební hlava zápustná mřížkovaná 7,1x200mm</t>
  </si>
  <si>
    <t>1465020340</t>
  </si>
  <si>
    <t>31210013</t>
  </si>
  <si>
    <t>elektroda E-B 121 2,5x350mm</t>
  </si>
  <si>
    <t>945809511</t>
  </si>
  <si>
    <t>31211004</t>
  </si>
  <si>
    <t>elektroda E-B 125 4x450mm</t>
  </si>
  <si>
    <t>1335861705</t>
  </si>
  <si>
    <t>-1128962472</t>
  </si>
  <si>
    <t>"Stropnice podélná 50X250X2000"19,4*0,05</t>
  </si>
  <si>
    <t>"Boční výztuž 50X250X2000"(47,48*0,05)-0,1</t>
  </si>
  <si>
    <t>605561020R</t>
  </si>
  <si>
    <t>řezivo dubové sušené tl 60mm</t>
  </si>
  <si>
    <t>1068897173</t>
  </si>
  <si>
    <t>"Hráně J-01" 2,028</t>
  </si>
  <si>
    <t>"Hráně B-23" 2,34</t>
  </si>
  <si>
    <t>"Hráně B-23 kaskáda"12*0,15*0,26*1</t>
  </si>
  <si>
    <t>"Pražce zakládání nad výztuží"10*3*0,15*0,26*1</t>
  </si>
  <si>
    <t>14</t>
  </si>
  <si>
    <t>154064111</t>
  </si>
  <si>
    <t>Pažení výrubu štol, ražených v hornině suché, dočasně zabudované délky štoly do 200 m zapažení fošnami</t>
  </si>
  <si>
    <t>321710470</t>
  </si>
  <si>
    <t>"StropÍ VÝZTUŽ"19,4</t>
  </si>
  <si>
    <t>"Boční výztuž "47,48-0,1</t>
  </si>
  <si>
    <t>605561001R</t>
  </si>
  <si>
    <t>-1184149424</t>
  </si>
  <si>
    <t>"Dveřej B-23, 1,8 m D 200" 3,165</t>
  </si>
  <si>
    <t>"Stropnice příčná 150x1130"0,593</t>
  </si>
  <si>
    <t>"Ztracená výztuž B-23, 1,8 m, D 150"0,459</t>
  </si>
  <si>
    <t>"Ztracená výztuž J-01, 4m, D 150"0,495</t>
  </si>
  <si>
    <t>154064619</t>
  </si>
  <si>
    <t>Pažení výrubu štol, ražených v hornině suché, dočasně zabudované Příplatek k cenám za každých dalších i započatých 10 % sklonu přes 50 do 100 % štoly ražené dovrchně, pro pažení dočasně zabudované odpažení fošny</t>
  </si>
  <si>
    <t>1320408713</t>
  </si>
  <si>
    <t>154066111</t>
  </si>
  <si>
    <t>Nosná typová konstrukce výstroje štol trvale zabudovaných z úplných ocelových rámů, z typových oblouků z profilové oceli "K" délky štoly, do 200 m, v hornině suché</t>
  </si>
  <si>
    <t>-2027005583</t>
  </si>
  <si>
    <t>315,7+711,2+40,04+80,57+10,41+564,48</t>
  </si>
  <si>
    <t>154066121</t>
  </si>
  <si>
    <t>Montáž netypové nosné konstrukce výstroje štol trvale zabudovaných z úplných ocelových rámů, délky štoly, do 200 m, v hornině suché</t>
  </si>
  <si>
    <t>74183105</t>
  </si>
  <si>
    <t>17</t>
  </si>
  <si>
    <t>154165110</t>
  </si>
  <si>
    <t>Nosná konstrukce výstroje štol z veřejí dřevěných dočasně zabudovaných o průřezu TV do 16 m2, délky štoly do 200 m, v hornině I. stupně ražnosti a lité skále montáž, v hornině suché</t>
  </si>
  <si>
    <t>plm</t>
  </si>
  <si>
    <t>241221280</t>
  </si>
  <si>
    <t>7,5+9,2</t>
  </si>
  <si>
    <t>18</t>
  </si>
  <si>
    <t>154274130</t>
  </si>
  <si>
    <t>Zajištění výrubu štol ražených v hornině mokré, výplní za pažnicemi zakládkou z rubaniny délky štoly do 200 m</t>
  </si>
  <si>
    <t>-1501867223</t>
  </si>
  <si>
    <t>206626117</t>
  </si>
  <si>
    <t>167103211</t>
  </si>
  <si>
    <t>Naložení rubaniny z nahodilého nezaviněného nadměrného výrubu na dopravní prostředek v hoře</t>
  </si>
  <si>
    <t>-382964899</t>
  </si>
  <si>
    <t>167111111</t>
  </si>
  <si>
    <t>Nakládání rubaniny ručně z horniny suché</t>
  </si>
  <si>
    <t>-1575037024</t>
  </si>
  <si>
    <t>613856900</t>
  </si>
  <si>
    <t>281901112</t>
  </si>
  <si>
    <t>Injektování pro zpevnění horniny nebo vyplnění dutin za rubem nosné obezdívky štol do 0,6 MPa, do svislých a šikmých vrtů, pro všechny druhy obezdívek při injektáži 1 vrtu</t>
  </si>
  <si>
    <t>1753730201</t>
  </si>
  <si>
    <t>58521113</t>
  </si>
  <si>
    <t>cement portlandský CEM I 52,5MPa</t>
  </si>
  <si>
    <t>-2064386381</t>
  </si>
  <si>
    <t>5,21*3,5*0,1*1,6</t>
  </si>
  <si>
    <t>23</t>
  </si>
  <si>
    <t>-930443258</t>
  </si>
  <si>
    <t>1*20,75*8,5</t>
  </si>
  <si>
    <t>452181110</t>
  </si>
  <si>
    <t>Montáž dřevěného prahu ocelové výstroje štol při průřezu TV do 4 m2 délky do 200 m</t>
  </si>
  <si>
    <t>-1714613282</t>
  </si>
  <si>
    <t>28+7</t>
  </si>
  <si>
    <t>745521656</t>
  </si>
  <si>
    <t>998</t>
  </si>
  <si>
    <t>Přesun hmot</t>
  </si>
  <si>
    <t>998252111</t>
  </si>
  <si>
    <t>Přesun hmot pro štoly ražené s výjimkou metra vodorovná dopravní vzdálenost do 100 m na povrchu a do 200 m v podzemí délka svislého přesunu do 25 m</t>
  </si>
  <si>
    <t>-792239002</t>
  </si>
  <si>
    <t>43*2,8</t>
  </si>
  <si>
    <t>783</t>
  </si>
  <si>
    <t>Dokončovací práce - nátěry</t>
  </si>
  <si>
    <t>783213121</t>
  </si>
  <si>
    <t>Preventivní napouštěcí nátěr tesařských prvků proti dřevokazným houbám, hmyzu a plísním zabudovaných do konstrukce dvojnásobný syntetický</t>
  </si>
  <si>
    <t>-520055662</t>
  </si>
  <si>
    <t>379,58*1,1 'Přepočtené koeficientem množství</t>
  </si>
  <si>
    <t>24599008</t>
  </si>
  <si>
    <t>hmota nátěrová tixotropní s preventivním a sanačním účinkem proti hmyzu i houbám na dřevo</t>
  </si>
  <si>
    <t>litr</t>
  </si>
  <si>
    <t>-739780691</t>
  </si>
  <si>
    <t>2*40</t>
  </si>
  <si>
    <t>HZS1442</t>
  </si>
  <si>
    <t>Hodinové zúčtovací sazby profesí HSV provádění konstrukcí inženýrských a dopravních staveb svářeč kvalifikovaný</t>
  </si>
  <si>
    <t>948282109</t>
  </si>
  <si>
    <t>15*1,5</t>
  </si>
  <si>
    <t>970418322</t>
  </si>
  <si>
    <t>HZS4121</t>
  </si>
  <si>
    <t>Hodinové zúčtovací sazby ostatních profesí obsluha stavebních strojů a zařízení obsluha strojů</t>
  </si>
  <si>
    <t>208208822</t>
  </si>
  <si>
    <t>HZS4222</t>
  </si>
  <si>
    <t>Hodinové zúčtovací sazby ostatních profesí revizní a kontrolní činnost geodet specialista</t>
  </si>
  <si>
    <t>-1501087478</t>
  </si>
  <si>
    <t>4*5,5</t>
  </si>
  <si>
    <t>010001000</t>
  </si>
  <si>
    <t>Průzkumné, zeměměřičské a projektové práce</t>
  </si>
  <si>
    <t>179659820</t>
  </si>
  <si>
    <t>43</t>
  </si>
  <si>
    <t>011134000</t>
  </si>
  <si>
    <t>Hydrogeologický průzkum</t>
  </si>
  <si>
    <t>1890752969</t>
  </si>
  <si>
    <t>2*8,5</t>
  </si>
  <si>
    <t>Inženýrská činnost</t>
  </si>
  <si>
    <t>041303000</t>
  </si>
  <si>
    <t>Státní stavební dozor</t>
  </si>
  <si>
    <t>2116040889</t>
  </si>
  <si>
    <t>3*20,75*8,5</t>
  </si>
  <si>
    <t>SO-04 - ZAJIŠTĚNÍ OSTATNÍCH ČÁSTI DOLU JOHANN II</t>
  </si>
  <si>
    <t>311033359</t>
  </si>
  <si>
    <t>"J-02 plazivka 150X1000" 0,848</t>
  </si>
  <si>
    <t>"JK-01, JK1/1 150x2200"0,622</t>
  </si>
  <si>
    <t>"rám dveřeje 150x3000"0,212</t>
  </si>
  <si>
    <t>"J-03 stojka 150x2000"0,106</t>
  </si>
  <si>
    <t>"stropnice, půlkulatina 100x1000"0,024</t>
  </si>
  <si>
    <t>"J-04 stropnice 100x1000"0,024</t>
  </si>
  <si>
    <t>889322508</t>
  </si>
  <si>
    <t>"J-02 plazivka stropnice 50x150x1000"0,045</t>
  </si>
  <si>
    <t>"JK-01, JK1/1 fošna 20c250x2000"0,025</t>
  </si>
  <si>
    <t>0,07*1,2 'Přepočtené koeficientem množství</t>
  </si>
  <si>
    <t>1944748005</t>
  </si>
  <si>
    <t>1996209969</t>
  </si>
  <si>
    <t>154063111</t>
  </si>
  <si>
    <t>Pažení výrubu štol pažnicemi, ražených v hornině suché, trvale zabudované ocelovými pažnicemi hmotnosti přes 35 do 55 kg/m2, délky štoly do 200 m</t>
  </si>
  <si>
    <t>-863476317</t>
  </si>
  <si>
    <t>988637735</t>
  </si>
  <si>
    <t>"JK-01, J-1/1"3,2</t>
  </si>
  <si>
    <t>"J-02, J-03, JK-03, J-04, JK-04, j-05, JK-06"10,08</t>
  </si>
  <si>
    <t>-1495609208</t>
  </si>
  <si>
    <t>76570290</t>
  </si>
  <si>
    <t>1299275918</t>
  </si>
  <si>
    <t>698216831</t>
  </si>
  <si>
    <t>-1195924974</t>
  </si>
  <si>
    <t>2*6</t>
  </si>
  <si>
    <t>44983025</t>
  </si>
  <si>
    <t>žebřík výstupový jednoduchý přímý z pozinkované oceli dl 4m</t>
  </si>
  <si>
    <t>-15278619</t>
  </si>
  <si>
    <t>511775834</t>
  </si>
  <si>
    <t>10*8,5</t>
  </si>
  <si>
    <t>SO-05 - INSTALACE MĚŘÍCÍCH BODŮ A OSTATNÍCH BEZPEČNOSTNÍCH PRVKŮ</t>
  </si>
  <si>
    <t>-1129545272</t>
  </si>
  <si>
    <t>05217118</t>
  </si>
  <si>
    <t>-1363114295</t>
  </si>
  <si>
    <t>"Signální stojky 3x JK1/1"3,14*0,1*0,1/4*3*4</t>
  </si>
  <si>
    <t>"Signální stojky J-02"3,14*0,1*0,1/4*6</t>
  </si>
  <si>
    <t>"Signální stojky JK-4/3"3,14*0,1*0,1/4*5</t>
  </si>
  <si>
    <t>-1841843967</t>
  </si>
  <si>
    <t>1782620598</t>
  </si>
  <si>
    <t>2*5</t>
  </si>
  <si>
    <t>54872216</t>
  </si>
  <si>
    <t>skoba ocelová lisovaná dl 60mm</t>
  </si>
  <si>
    <t>1951783729</t>
  </si>
  <si>
    <t>HZS3232</t>
  </si>
  <si>
    <t>Hodinové zúčtovací sazby montáží technologických zařízení na stavebních objektech montér měřících zařízení odborný</t>
  </si>
  <si>
    <t>-742033393</t>
  </si>
  <si>
    <t>HZS4232</t>
  </si>
  <si>
    <t>Hodinové zúčtovací sazby ostatních profesí revizní a kontrolní činnost technik odborný</t>
  </si>
  <si>
    <t>1995479193</t>
  </si>
  <si>
    <t>011114000</t>
  </si>
  <si>
    <t>Inženýrsko-geologický průzkum</t>
  </si>
  <si>
    <t>-241408512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</si>
</sst>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4" borderId="0" xfId="0" applyFont="1" applyFill="1" applyAlignment="1">
      <alignment vertical="center"/>
    </xf>
    <xf numFmtId="0" fontId="0" fillId="4" borderId="8" xfId="0" applyFont="1" applyFill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4" fontId="19" fillId="0" borderId="22" xfId="0" applyNumberFormat="1" applyFont="1" applyBorder="1" applyAlignment="1" applyProtection="1">
      <alignment vertical="center"/>
    </xf>
    <xf numFmtId="0" fontId="8" fillId="0" borderId="0" xfId="0" applyFont="1" applyAlignment="1" applyProtection="1"/>
    <xf numFmtId="0" fontId="9" fillId="0" borderId="0" xfId="0" applyFont="1" applyAlignment="1" applyProtection="1">
      <alignment vertical="center"/>
    </xf>
    <xf numFmtId="0" fontId="8" fillId="0" borderId="0" xfId="0" applyFont="1" applyAlignment="1" applyProtection="1">
      <protection locked="0"/>
    </xf>
    <xf numFmtId="0" fontId="9" fillId="0" borderId="0" xfId="0" applyFont="1" applyAlignment="1" applyProtection="1">
      <alignment vertical="center"/>
      <protection locked="0"/>
    </xf>
    <xf numFmtId="0" fontId="0" fillId="0" borderId="3" xfId="0" applyBorder="1" applyProtection="1"/>
    <xf numFmtId="0" fontId="13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3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0" fillId="0" borderId="12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8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21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Border="1" applyProtection="1"/>
    <xf numFmtId="0" fontId="0" fillId="0" borderId="2" xfId="0" applyBorder="1" applyProtection="1"/>
    <xf numFmtId="0" fontId="0" fillId="0" borderId="0" xfId="0" applyFont="1" applyAlignment="1" applyProtection="1">
      <alignment horizontal="center" vertical="center" wrapText="1"/>
    </xf>
    <xf numFmtId="0" fontId="12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4" borderId="8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 applyProtection="1">
      <alignment vertical="center"/>
    </xf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 applyProtection="1">
      <alignment vertical="center"/>
    </xf>
    <xf numFmtId="0" fontId="32" fillId="0" borderId="14" xfId="0" applyFont="1" applyBorder="1" applyAlignment="1" applyProtection="1">
      <alignment horizontal="left" vertical="center"/>
    </xf>
    <xf numFmtId="0" fontId="32" fillId="0" borderId="0" xfId="0" applyFont="1" applyBorder="1" applyAlignment="1" applyProtection="1">
      <alignment horizontal="center"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32" fillId="0" borderId="19" xfId="0" applyFont="1" applyBorder="1" applyAlignment="1" applyProtection="1">
      <alignment horizontal="left" vertical="center"/>
    </xf>
    <xf numFmtId="0" fontId="32" fillId="0" borderId="20" xfId="0" applyFont="1" applyBorder="1" applyAlignment="1" applyProtection="1">
      <alignment horizontal="center"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0" fillId="0" borderId="19" xfId="0" applyFont="1" applyBorder="1" applyAlignment="1" applyProtection="1">
      <alignment horizontal="left" vertical="center"/>
    </xf>
    <xf numFmtId="0" fontId="20" fillId="0" borderId="20" xfId="0" applyFont="1" applyBorder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workbookViewId="0">
      <selection activeCell="AI11" sqref="AI11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6.9" customHeight="1">
      <c r="AR2" s="157" t="s">
        <v>5</v>
      </c>
      <c r="AS2" s="144"/>
      <c r="AT2" s="144"/>
      <c r="AU2" s="144"/>
      <c r="AV2" s="144"/>
      <c r="AW2" s="144"/>
      <c r="AX2" s="144"/>
      <c r="AY2" s="144"/>
      <c r="AZ2" s="144"/>
      <c r="BA2" s="144"/>
      <c r="BB2" s="144"/>
      <c r="BC2" s="144"/>
      <c r="BD2" s="144"/>
      <c r="BE2" s="144"/>
      <c r="BS2" s="15" t="s">
        <v>6</v>
      </c>
      <c r="BT2" s="15" t="s">
        <v>7</v>
      </c>
    </row>
    <row r="3" spans="1:74" s="1" customFormat="1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" customHeight="1">
      <c r="B4" s="18"/>
      <c r="D4" s="19" t="s">
        <v>9</v>
      </c>
      <c r="AR4" s="18"/>
      <c r="AS4" s="20" t="s">
        <v>10</v>
      </c>
      <c r="BS4" s="15" t="s">
        <v>11</v>
      </c>
    </row>
    <row r="5" spans="1:74" s="1" customFormat="1" ht="12" customHeight="1">
      <c r="B5" s="18"/>
      <c r="D5" s="21" t="s">
        <v>12</v>
      </c>
      <c r="K5" s="143" t="s">
        <v>13</v>
      </c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4"/>
      <c r="AD5" s="144"/>
      <c r="AE5" s="144"/>
      <c r="AF5" s="144"/>
      <c r="AG5" s="144"/>
      <c r="AH5" s="144"/>
      <c r="AI5" s="144"/>
      <c r="AJ5" s="144"/>
      <c r="AK5" s="144"/>
      <c r="AL5" s="144"/>
      <c r="AM5" s="144"/>
      <c r="AN5" s="144"/>
      <c r="AO5" s="144"/>
      <c r="AR5" s="18"/>
      <c r="BS5" s="15" t="s">
        <v>6</v>
      </c>
    </row>
    <row r="6" spans="1:74" s="1" customFormat="1" ht="36.9" customHeight="1">
      <c r="B6" s="18"/>
      <c r="D6" s="23" t="s">
        <v>14</v>
      </c>
      <c r="K6" s="145" t="s">
        <v>15</v>
      </c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144"/>
      <c r="AM6" s="144"/>
      <c r="AN6" s="144"/>
      <c r="AO6" s="144"/>
      <c r="AR6" s="18"/>
      <c r="BS6" s="15" t="s">
        <v>6</v>
      </c>
    </row>
    <row r="7" spans="1:74" s="1" customFormat="1" ht="12" customHeight="1">
      <c r="B7" s="18"/>
      <c r="D7" s="24" t="s">
        <v>16</v>
      </c>
      <c r="K7" s="22" t="s">
        <v>1</v>
      </c>
      <c r="AK7" s="24" t="s">
        <v>17</v>
      </c>
      <c r="AN7" s="22" t="s">
        <v>1</v>
      </c>
      <c r="AR7" s="18"/>
      <c r="BS7" s="15" t="s">
        <v>6</v>
      </c>
    </row>
    <row r="8" spans="1:74" s="1" customFormat="1" ht="12" customHeight="1">
      <c r="B8" s="18"/>
      <c r="D8" s="24" t="s">
        <v>18</v>
      </c>
      <c r="K8" s="22" t="s">
        <v>19</v>
      </c>
      <c r="AK8" s="24" t="s">
        <v>20</v>
      </c>
      <c r="AN8" s="22" t="s">
        <v>21</v>
      </c>
      <c r="AR8" s="18"/>
      <c r="BS8" s="15" t="s">
        <v>6</v>
      </c>
    </row>
    <row r="9" spans="1:74" s="1" customFormat="1" ht="14.4" customHeight="1">
      <c r="B9" s="18"/>
      <c r="AR9" s="18"/>
      <c r="BS9" s="15" t="s">
        <v>6</v>
      </c>
    </row>
    <row r="10" spans="1:74" s="1" customFormat="1" ht="12" customHeight="1">
      <c r="B10" s="18"/>
      <c r="D10" s="24" t="s">
        <v>22</v>
      </c>
      <c r="AK10" s="24" t="s">
        <v>23</v>
      </c>
      <c r="AN10" s="22" t="s">
        <v>1</v>
      </c>
      <c r="AR10" s="18"/>
      <c r="BS10" s="15" t="s">
        <v>6</v>
      </c>
    </row>
    <row r="11" spans="1:74" s="1" customFormat="1" ht="18.45" customHeight="1">
      <c r="B11" s="18"/>
      <c r="E11" s="22" t="s">
        <v>19</v>
      </c>
      <c r="AK11" s="24" t="s">
        <v>24</v>
      </c>
      <c r="AN11" s="22" t="s">
        <v>1</v>
      </c>
      <c r="AR11" s="18"/>
      <c r="BS11" s="15" t="s">
        <v>6</v>
      </c>
    </row>
    <row r="12" spans="1:74" s="1" customFormat="1" ht="6.9" customHeight="1">
      <c r="B12" s="18"/>
      <c r="AR12" s="18"/>
      <c r="BS12" s="15" t="s">
        <v>6</v>
      </c>
    </row>
    <row r="13" spans="1:74" s="1" customFormat="1" ht="12" customHeight="1">
      <c r="B13" s="18"/>
      <c r="D13" s="24" t="s">
        <v>25</v>
      </c>
      <c r="AK13" s="24" t="s">
        <v>23</v>
      </c>
      <c r="AN13" s="22" t="s">
        <v>1</v>
      </c>
      <c r="AR13" s="18"/>
      <c r="BS13" s="15" t="s">
        <v>6</v>
      </c>
    </row>
    <row r="14" spans="1:74" ht="13.2">
      <c r="B14" s="18"/>
      <c r="E14" s="22" t="s">
        <v>19</v>
      </c>
      <c r="AK14" s="24" t="s">
        <v>24</v>
      </c>
      <c r="AN14" s="22" t="s">
        <v>1</v>
      </c>
      <c r="AR14" s="18"/>
      <c r="BS14" s="15" t="s">
        <v>6</v>
      </c>
    </row>
    <row r="15" spans="1:74" s="1" customFormat="1" ht="6.9" customHeight="1">
      <c r="B15" s="18"/>
      <c r="AR15" s="18"/>
      <c r="BS15" s="15" t="s">
        <v>3</v>
      </c>
    </row>
    <row r="16" spans="1:74" s="1" customFormat="1" ht="12" customHeight="1">
      <c r="B16" s="18"/>
      <c r="D16" s="24" t="s">
        <v>26</v>
      </c>
      <c r="AK16" s="24" t="s">
        <v>23</v>
      </c>
      <c r="AN16" s="22" t="s">
        <v>1</v>
      </c>
      <c r="AR16" s="18"/>
      <c r="BS16" s="15" t="s">
        <v>3</v>
      </c>
    </row>
    <row r="17" spans="1:71" s="1" customFormat="1" ht="18.45" customHeight="1">
      <c r="B17" s="18"/>
      <c r="E17" s="22" t="s">
        <v>19</v>
      </c>
      <c r="AK17" s="24" t="s">
        <v>24</v>
      </c>
      <c r="AN17" s="22" t="s">
        <v>1</v>
      </c>
      <c r="AR17" s="18"/>
      <c r="BS17" s="15" t="s">
        <v>27</v>
      </c>
    </row>
    <row r="18" spans="1:71" s="1" customFormat="1" ht="6.9" customHeight="1">
      <c r="B18" s="18"/>
      <c r="AR18" s="18"/>
      <c r="BS18" s="15" t="s">
        <v>6</v>
      </c>
    </row>
    <row r="19" spans="1:71" s="1" customFormat="1" ht="12" customHeight="1">
      <c r="B19" s="18"/>
      <c r="D19" s="24" t="s">
        <v>28</v>
      </c>
      <c r="AK19" s="24" t="s">
        <v>23</v>
      </c>
      <c r="AN19" s="22" t="s">
        <v>1</v>
      </c>
      <c r="AR19" s="18"/>
      <c r="BS19" s="15" t="s">
        <v>6</v>
      </c>
    </row>
    <row r="20" spans="1:71" s="1" customFormat="1" ht="18.45" customHeight="1">
      <c r="B20" s="18"/>
      <c r="E20" s="22" t="s">
        <v>19</v>
      </c>
      <c r="AK20" s="24" t="s">
        <v>24</v>
      </c>
      <c r="AN20" s="22" t="s">
        <v>1</v>
      </c>
      <c r="AR20" s="18"/>
      <c r="BS20" s="15" t="s">
        <v>3</v>
      </c>
    </row>
    <row r="21" spans="1:71" s="1" customFormat="1" ht="6.9" customHeight="1">
      <c r="B21" s="18"/>
      <c r="AR21" s="18"/>
    </row>
    <row r="22" spans="1:71" s="1" customFormat="1" ht="12" customHeight="1">
      <c r="B22" s="18"/>
      <c r="D22" s="24" t="s">
        <v>29</v>
      </c>
      <c r="AR22" s="18"/>
    </row>
    <row r="23" spans="1:71" s="1" customFormat="1" ht="16.5" customHeight="1">
      <c r="B23" s="18"/>
      <c r="E23" s="146" t="s">
        <v>1</v>
      </c>
      <c r="F23" s="146"/>
      <c r="G23" s="146"/>
      <c r="H23" s="146"/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6"/>
      <c r="U23" s="146"/>
      <c r="V23" s="146"/>
      <c r="W23" s="146"/>
      <c r="X23" s="146"/>
      <c r="Y23" s="146"/>
      <c r="Z23" s="146"/>
      <c r="AA23" s="146"/>
      <c r="AB23" s="146"/>
      <c r="AC23" s="146"/>
      <c r="AD23" s="146"/>
      <c r="AE23" s="146"/>
      <c r="AF23" s="146"/>
      <c r="AG23" s="146"/>
      <c r="AH23" s="146"/>
      <c r="AI23" s="146"/>
      <c r="AJ23" s="146"/>
      <c r="AK23" s="146"/>
      <c r="AL23" s="146"/>
      <c r="AM23" s="146"/>
      <c r="AN23" s="146"/>
      <c r="AR23" s="18"/>
    </row>
    <row r="24" spans="1:71" s="1" customFormat="1" ht="6.9" customHeight="1">
      <c r="B24" s="18"/>
      <c r="AR24" s="18"/>
    </row>
    <row r="25" spans="1:71" s="1" customFormat="1" ht="6.9" customHeight="1">
      <c r="B25" s="18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8"/>
    </row>
    <row r="26" spans="1:71" s="2" customFormat="1" ht="25.95" customHeight="1">
      <c r="A26" s="26"/>
      <c r="B26" s="27"/>
      <c r="C26" s="26"/>
      <c r="D26" s="28" t="s">
        <v>30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47">
        <f>ROUND(AG94,2)</f>
        <v>0</v>
      </c>
      <c r="AL26" s="148"/>
      <c r="AM26" s="148"/>
      <c r="AN26" s="148"/>
      <c r="AO26" s="148"/>
      <c r="AP26" s="26"/>
      <c r="AQ26" s="26"/>
      <c r="AR26" s="27"/>
      <c r="BE26" s="26"/>
    </row>
    <row r="27" spans="1:71" s="2" customFormat="1" ht="6.9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3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49" t="s">
        <v>31</v>
      </c>
      <c r="M28" s="149"/>
      <c r="N28" s="149"/>
      <c r="O28" s="149"/>
      <c r="P28" s="149"/>
      <c r="Q28" s="26"/>
      <c r="R28" s="26"/>
      <c r="S28" s="26"/>
      <c r="T28" s="26"/>
      <c r="U28" s="26"/>
      <c r="V28" s="26"/>
      <c r="W28" s="149" t="s">
        <v>32</v>
      </c>
      <c r="X28" s="149"/>
      <c r="Y28" s="149"/>
      <c r="Z28" s="149"/>
      <c r="AA28" s="149"/>
      <c r="AB28" s="149"/>
      <c r="AC28" s="149"/>
      <c r="AD28" s="149"/>
      <c r="AE28" s="149"/>
      <c r="AF28" s="26"/>
      <c r="AG28" s="26"/>
      <c r="AH28" s="26"/>
      <c r="AI28" s="26"/>
      <c r="AJ28" s="26"/>
      <c r="AK28" s="149" t="s">
        <v>33</v>
      </c>
      <c r="AL28" s="149"/>
      <c r="AM28" s="149"/>
      <c r="AN28" s="149"/>
      <c r="AO28" s="149"/>
      <c r="AP28" s="26"/>
      <c r="AQ28" s="26"/>
      <c r="AR28" s="27"/>
      <c r="BE28" s="26"/>
    </row>
    <row r="29" spans="1:71" s="3" customFormat="1" ht="14.4" customHeight="1">
      <c r="B29" s="30"/>
      <c r="D29" s="24" t="s">
        <v>34</v>
      </c>
      <c r="F29" s="24" t="s">
        <v>35</v>
      </c>
      <c r="L29" s="150">
        <v>0.21</v>
      </c>
      <c r="M29" s="151"/>
      <c r="N29" s="151"/>
      <c r="O29" s="151"/>
      <c r="P29" s="151"/>
      <c r="W29" s="152">
        <f>ROUND(AZ94, 2)</f>
        <v>0</v>
      </c>
      <c r="X29" s="151"/>
      <c r="Y29" s="151"/>
      <c r="Z29" s="151"/>
      <c r="AA29" s="151"/>
      <c r="AB29" s="151"/>
      <c r="AC29" s="151"/>
      <c r="AD29" s="151"/>
      <c r="AE29" s="151"/>
      <c r="AK29" s="152">
        <f>ROUND(AV94, 2)</f>
        <v>0</v>
      </c>
      <c r="AL29" s="151"/>
      <c r="AM29" s="151"/>
      <c r="AN29" s="151"/>
      <c r="AO29" s="151"/>
      <c r="AR29" s="30"/>
    </row>
    <row r="30" spans="1:71" s="3" customFormat="1" ht="14.4" customHeight="1">
      <c r="B30" s="30"/>
      <c r="F30" s="24" t="s">
        <v>36</v>
      </c>
      <c r="L30" s="150">
        <v>0.12</v>
      </c>
      <c r="M30" s="151"/>
      <c r="N30" s="151"/>
      <c r="O30" s="151"/>
      <c r="P30" s="151"/>
      <c r="W30" s="152">
        <f>ROUND(BA94, 2)</f>
        <v>0</v>
      </c>
      <c r="X30" s="151"/>
      <c r="Y30" s="151"/>
      <c r="Z30" s="151"/>
      <c r="AA30" s="151"/>
      <c r="AB30" s="151"/>
      <c r="AC30" s="151"/>
      <c r="AD30" s="151"/>
      <c r="AE30" s="151"/>
      <c r="AK30" s="152">
        <f>ROUND(AW94, 2)</f>
        <v>0</v>
      </c>
      <c r="AL30" s="151"/>
      <c r="AM30" s="151"/>
      <c r="AN30" s="151"/>
      <c r="AO30" s="151"/>
      <c r="AR30" s="30"/>
    </row>
    <row r="31" spans="1:71" s="3" customFormat="1" ht="14.4" hidden="1" customHeight="1">
      <c r="B31" s="30"/>
      <c r="F31" s="24" t="s">
        <v>37</v>
      </c>
      <c r="L31" s="150">
        <v>0.21</v>
      </c>
      <c r="M31" s="151"/>
      <c r="N31" s="151"/>
      <c r="O31" s="151"/>
      <c r="P31" s="151"/>
      <c r="W31" s="152">
        <f>ROUND(BB94, 2)</f>
        <v>0</v>
      </c>
      <c r="X31" s="151"/>
      <c r="Y31" s="151"/>
      <c r="Z31" s="151"/>
      <c r="AA31" s="151"/>
      <c r="AB31" s="151"/>
      <c r="AC31" s="151"/>
      <c r="AD31" s="151"/>
      <c r="AE31" s="151"/>
      <c r="AK31" s="152">
        <v>0</v>
      </c>
      <c r="AL31" s="151"/>
      <c r="AM31" s="151"/>
      <c r="AN31" s="151"/>
      <c r="AO31" s="151"/>
      <c r="AR31" s="30"/>
    </row>
    <row r="32" spans="1:71" s="3" customFormat="1" ht="14.4" hidden="1" customHeight="1">
      <c r="B32" s="30"/>
      <c r="F32" s="24" t="s">
        <v>38</v>
      </c>
      <c r="L32" s="150">
        <v>0.12</v>
      </c>
      <c r="M32" s="151"/>
      <c r="N32" s="151"/>
      <c r="O32" s="151"/>
      <c r="P32" s="151"/>
      <c r="W32" s="152">
        <f>ROUND(BC94, 2)</f>
        <v>0</v>
      </c>
      <c r="X32" s="151"/>
      <c r="Y32" s="151"/>
      <c r="Z32" s="151"/>
      <c r="AA32" s="151"/>
      <c r="AB32" s="151"/>
      <c r="AC32" s="151"/>
      <c r="AD32" s="151"/>
      <c r="AE32" s="151"/>
      <c r="AK32" s="152">
        <v>0</v>
      </c>
      <c r="AL32" s="151"/>
      <c r="AM32" s="151"/>
      <c r="AN32" s="151"/>
      <c r="AO32" s="151"/>
      <c r="AR32" s="30"/>
    </row>
    <row r="33" spans="1:57" s="3" customFormat="1" ht="14.4" hidden="1" customHeight="1">
      <c r="B33" s="30"/>
      <c r="F33" s="24" t="s">
        <v>39</v>
      </c>
      <c r="L33" s="150">
        <v>0</v>
      </c>
      <c r="M33" s="151"/>
      <c r="N33" s="151"/>
      <c r="O33" s="151"/>
      <c r="P33" s="151"/>
      <c r="W33" s="152">
        <f>ROUND(BD94, 2)</f>
        <v>0</v>
      </c>
      <c r="X33" s="151"/>
      <c r="Y33" s="151"/>
      <c r="Z33" s="151"/>
      <c r="AA33" s="151"/>
      <c r="AB33" s="151"/>
      <c r="AC33" s="151"/>
      <c r="AD33" s="151"/>
      <c r="AE33" s="151"/>
      <c r="AK33" s="152">
        <v>0</v>
      </c>
      <c r="AL33" s="151"/>
      <c r="AM33" s="151"/>
      <c r="AN33" s="151"/>
      <c r="AO33" s="151"/>
      <c r="AR33" s="30"/>
    </row>
    <row r="34" spans="1:57" s="2" customFormat="1" ht="6.9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5" customHeight="1">
      <c r="A35" s="26"/>
      <c r="B35" s="27"/>
      <c r="C35" s="31"/>
      <c r="D35" s="32" t="s">
        <v>40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41</v>
      </c>
      <c r="U35" s="33"/>
      <c r="V35" s="33"/>
      <c r="W35" s="33"/>
      <c r="X35" s="156" t="s">
        <v>42</v>
      </c>
      <c r="Y35" s="154"/>
      <c r="Z35" s="154"/>
      <c r="AA35" s="154"/>
      <c r="AB35" s="154"/>
      <c r="AC35" s="33"/>
      <c r="AD35" s="33"/>
      <c r="AE35" s="33"/>
      <c r="AF35" s="33"/>
      <c r="AG35" s="33"/>
      <c r="AH35" s="33"/>
      <c r="AI35" s="33"/>
      <c r="AJ35" s="33"/>
      <c r="AK35" s="153">
        <f>SUM(AK26:AK33)</f>
        <v>0</v>
      </c>
      <c r="AL35" s="154"/>
      <c r="AM35" s="154"/>
      <c r="AN35" s="154"/>
      <c r="AO35" s="155"/>
      <c r="AP35" s="31"/>
      <c r="AQ35" s="31"/>
      <c r="AR35" s="27"/>
      <c r="BE35" s="26"/>
    </row>
    <row r="36" spans="1:57" s="2" customFormat="1" ht="6.9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" customHeight="1">
      <c r="B38" s="18"/>
      <c r="AR38" s="18"/>
    </row>
    <row r="39" spans="1:57" s="1" customFormat="1" ht="14.4" customHeight="1">
      <c r="B39" s="18"/>
      <c r="AR39" s="18"/>
    </row>
    <row r="40" spans="1:57" s="1" customFormat="1" ht="14.4" customHeight="1">
      <c r="B40" s="18"/>
      <c r="AR40" s="18"/>
    </row>
    <row r="41" spans="1:57" s="1" customFormat="1" ht="14.4" customHeight="1">
      <c r="B41" s="18"/>
      <c r="AR41" s="18"/>
    </row>
    <row r="42" spans="1:57" s="1" customFormat="1" ht="14.4" customHeight="1">
      <c r="B42" s="18"/>
      <c r="AR42" s="18"/>
    </row>
    <row r="43" spans="1:57" s="1" customFormat="1" ht="14.4" customHeight="1">
      <c r="B43" s="18"/>
      <c r="AR43" s="18"/>
    </row>
    <row r="44" spans="1:57" s="1" customFormat="1" ht="14.4" customHeight="1">
      <c r="B44" s="18"/>
      <c r="AR44" s="18"/>
    </row>
    <row r="45" spans="1:57" s="1" customFormat="1" ht="14.4" customHeight="1">
      <c r="B45" s="18"/>
      <c r="AR45" s="18"/>
    </row>
    <row r="46" spans="1:57" s="1" customFormat="1" ht="14.4" customHeight="1">
      <c r="B46" s="18"/>
      <c r="AR46" s="18"/>
    </row>
    <row r="47" spans="1:57" s="1" customFormat="1" ht="14.4" customHeight="1">
      <c r="B47" s="18"/>
      <c r="AR47" s="18"/>
    </row>
    <row r="48" spans="1:57" s="1" customFormat="1" ht="14.4" customHeight="1">
      <c r="B48" s="18"/>
      <c r="AR48" s="18"/>
    </row>
    <row r="49" spans="1:57" s="2" customFormat="1" ht="14.4" customHeight="1">
      <c r="B49" s="35"/>
      <c r="D49" s="36" t="s">
        <v>43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44</v>
      </c>
      <c r="AI49" s="37"/>
      <c r="AJ49" s="37"/>
      <c r="AK49" s="37"/>
      <c r="AL49" s="37"/>
      <c r="AM49" s="37"/>
      <c r="AN49" s="37"/>
      <c r="AO49" s="37"/>
      <c r="AR49" s="35"/>
    </row>
    <row r="50" spans="1:57" ht="10.199999999999999">
      <c r="B50" s="18"/>
      <c r="AR50" s="18"/>
    </row>
    <row r="51" spans="1:57" ht="10.199999999999999">
      <c r="B51" s="18"/>
      <c r="AR51" s="18"/>
    </row>
    <row r="52" spans="1:57" ht="10.199999999999999">
      <c r="B52" s="18"/>
      <c r="AR52" s="18"/>
    </row>
    <row r="53" spans="1:57" ht="10.199999999999999">
      <c r="B53" s="18"/>
      <c r="AR53" s="18"/>
    </row>
    <row r="54" spans="1:57" ht="10.199999999999999">
      <c r="B54" s="18"/>
      <c r="AR54" s="18"/>
    </row>
    <row r="55" spans="1:57" ht="10.199999999999999">
      <c r="B55" s="18"/>
      <c r="AR55" s="18"/>
    </row>
    <row r="56" spans="1:57" ht="10.199999999999999">
      <c r="B56" s="18"/>
      <c r="AR56" s="18"/>
    </row>
    <row r="57" spans="1:57" ht="10.199999999999999">
      <c r="B57" s="18"/>
      <c r="AR57" s="18"/>
    </row>
    <row r="58" spans="1:57" ht="10.199999999999999">
      <c r="B58" s="18"/>
      <c r="AR58" s="18"/>
    </row>
    <row r="59" spans="1:57" ht="10.199999999999999">
      <c r="B59" s="18"/>
      <c r="AR59" s="18"/>
    </row>
    <row r="60" spans="1:57" s="2" customFormat="1" ht="13.2">
      <c r="A60" s="26"/>
      <c r="B60" s="27"/>
      <c r="C60" s="26"/>
      <c r="D60" s="38" t="s">
        <v>45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46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45</v>
      </c>
      <c r="AI60" s="29"/>
      <c r="AJ60" s="29"/>
      <c r="AK60" s="29"/>
      <c r="AL60" s="29"/>
      <c r="AM60" s="38" t="s">
        <v>46</v>
      </c>
      <c r="AN60" s="29"/>
      <c r="AO60" s="29"/>
      <c r="AP60" s="26"/>
      <c r="AQ60" s="26"/>
      <c r="AR60" s="27"/>
      <c r="BE60" s="26"/>
    </row>
    <row r="61" spans="1:57" ht="10.199999999999999">
      <c r="B61" s="18"/>
      <c r="AR61" s="18"/>
    </row>
    <row r="62" spans="1:57" ht="10.199999999999999">
      <c r="B62" s="18"/>
      <c r="AR62" s="18"/>
    </row>
    <row r="63" spans="1:57" ht="10.199999999999999">
      <c r="B63" s="18"/>
      <c r="AR63" s="18"/>
    </row>
    <row r="64" spans="1:57" s="2" customFormat="1" ht="13.2">
      <c r="A64" s="26"/>
      <c r="B64" s="27"/>
      <c r="C64" s="26"/>
      <c r="D64" s="36" t="s">
        <v>47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6" t="s">
        <v>48</v>
      </c>
      <c r="AI64" s="39"/>
      <c r="AJ64" s="39"/>
      <c r="AK64" s="39"/>
      <c r="AL64" s="39"/>
      <c r="AM64" s="39"/>
      <c r="AN64" s="39"/>
      <c r="AO64" s="39"/>
      <c r="AP64" s="26"/>
      <c r="AQ64" s="26"/>
      <c r="AR64" s="27"/>
      <c r="BE64" s="26"/>
    </row>
    <row r="65" spans="1:57" ht="10.199999999999999">
      <c r="B65" s="18"/>
      <c r="AR65" s="18"/>
    </row>
    <row r="66" spans="1:57" ht="10.199999999999999">
      <c r="B66" s="18"/>
      <c r="AR66" s="18"/>
    </row>
    <row r="67" spans="1:57" ht="10.199999999999999">
      <c r="B67" s="18"/>
      <c r="AR67" s="18"/>
    </row>
    <row r="68" spans="1:57" ht="10.199999999999999">
      <c r="B68" s="18"/>
      <c r="AR68" s="18"/>
    </row>
    <row r="69" spans="1:57" ht="10.199999999999999">
      <c r="B69" s="18"/>
      <c r="AR69" s="18"/>
    </row>
    <row r="70" spans="1:57" ht="10.199999999999999">
      <c r="B70" s="18"/>
      <c r="AR70" s="18"/>
    </row>
    <row r="71" spans="1:57" ht="10.199999999999999">
      <c r="B71" s="18"/>
      <c r="AR71" s="18"/>
    </row>
    <row r="72" spans="1:57" ht="10.199999999999999">
      <c r="B72" s="18"/>
      <c r="AR72" s="18"/>
    </row>
    <row r="73" spans="1:57" ht="10.199999999999999">
      <c r="B73" s="18"/>
      <c r="AR73" s="18"/>
    </row>
    <row r="74" spans="1:57" ht="10.199999999999999">
      <c r="B74" s="18"/>
      <c r="AR74" s="18"/>
    </row>
    <row r="75" spans="1:57" s="2" customFormat="1" ht="13.2">
      <c r="A75" s="26"/>
      <c r="B75" s="27"/>
      <c r="C75" s="26"/>
      <c r="D75" s="38" t="s">
        <v>45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46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45</v>
      </c>
      <c r="AI75" s="29"/>
      <c r="AJ75" s="29"/>
      <c r="AK75" s="29"/>
      <c r="AL75" s="29"/>
      <c r="AM75" s="38" t="s">
        <v>46</v>
      </c>
      <c r="AN75" s="29"/>
      <c r="AO75" s="29"/>
      <c r="AP75" s="26"/>
      <c r="AQ75" s="26"/>
      <c r="AR75" s="27"/>
      <c r="BE75" s="26"/>
    </row>
    <row r="76" spans="1:57" s="2" customFormat="1" ht="10.199999999999999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" customHeight="1">
      <c r="A77" s="26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7"/>
      <c r="BE77" s="26"/>
    </row>
    <row r="81" spans="1:91" s="2" customFormat="1" ht="6.9" customHeight="1">
      <c r="A81" s="26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7"/>
      <c r="BE81" s="26"/>
    </row>
    <row r="82" spans="1:91" s="2" customFormat="1" ht="24.9" customHeight="1">
      <c r="A82" s="26"/>
      <c r="B82" s="27"/>
      <c r="C82" s="19" t="s">
        <v>49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4"/>
      <c r="C84" s="24" t="s">
        <v>12</v>
      </c>
      <c r="L84" s="4" t="str">
        <f>K5</f>
        <v>ODRY2025</v>
      </c>
      <c r="AR84" s="44"/>
    </row>
    <row r="85" spans="1:91" s="5" customFormat="1" ht="36.9" customHeight="1">
      <c r="B85" s="45"/>
      <c r="C85" s="46" t="s">
        <v>14</v>
      </c>
      <c r="L85" s="124" t="str">
        <f>K6</f>
        <v>ETAPA JEN NSB</v>
      </c>
      <c r="M85" s="125"/>
      <c r="N85" s="125"/>
      <c r="O85" s="125"/>
      <c r="P85" s="125"/>
      <c r="Q85" s="125"/>
      <c r="R85" s="125"/>
      <c r="S85" s="125"/>
      <c r="T85" s="125"/>
      <c r="U85" s="125"/>
      <c r="V85" s="125"/>
      <c r="W85" s="125"/>
      <c r="X85" s="125"/>
      <c r="Y85" s="125"/>
      <c r="Z85" s="125"/>
      <c r="AA85" s="125"/>
      <c r="AB85" s="125"/>
      <c r="AC85" s="125"/>
      <c r="AD85" s="125"/>
      <c r="AE85" s="125"/>
      <c r="AF85" s="125"/>
      <c r="AG85" s="125"/>
      <c r="AH85" s="125"/>
      <c r="AI85" s="125"/>
      <c r="AJ85" s="125"/>
      <c r="AK85" s="125"/>
      <c r="AL85" s="125"/>
      <c r="AM85" s="125"/>
      <c r="AN85" s="125"/>
      <c r="AO85" s="125"/>
      <c r="AR85" s="45"/>
    </row>
    <row r="86" spans="1:91" s="2" customFormat="1" ht="6.9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4" t="s">
        <v>18</v>
      </c>
      <c r="D87" s="26"/>
      <c r="E87" s="26"/>
      <c r="F87" s="26"/>
      <c r="G87" s="26"/>
      <c r="H87" s="26"/>
      <c r="I87" s="26"/>
      <c r="J87" s="26"/>
      <c r="K87" s="26"/>
      <c r="L87" s="47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4" t="s">
        <v>20</v>
      </c>
      <c r="AJ87" s="26"/>
      <c r="AK87" s="26"/>
      <c r="AL87" s="26"/>
      <c r="AM87" s="126" t="str">
        <f>IF(AN8= "","",AN8)</f>
        <v>23. 6. 2025</v>
      </c>
      <c r="AN87" s="126"/>
      <c r="AO87" s="26"/>
      <c r="AP87" s="26"/>
      <c r="AQ87" s="26"/>
      <c r="AR87" s="27"/>
      <c r="BE87" s="26"/>
    </row>
    <row r="88" spans="1:91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15" customHeight="1">
      <c r="A89" s="26"/>
      <c r="B89" s="27"/>
      <c r="C89" s="24" t="s">
        <v>22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4" t="s">
        <v>26</v>
      </c>
      <c r="AJ89" s="26"/>
      <c r="AK89" s="26"/>
      <c r="AL89" s="26"/>
      <c r="AM89" s="127" t="str">
        <f>IF(E17="","",E17)</f>
        <v xml:space="preserve"> </v>
      </c>
      <c r="AN89" s="128"/>
      <c r="AO89" s="128"/>
      <c r="AP89" s="128"/>
      <c r="AQ89" s="26"/>
      <c r="AR89" s="27"/>
      <c r="AS89" s="129" t="s">
        <v>50</v>
      </c>
      <c r="AT89" s="130"/>
      <c r="AU89" s="48"/>
      <c r="AV89" s="48"/>
      <c r="AW89" s="48"/>
      <c r="AX89" s="48"/>
      <c r="AY89" s="48"/>
      <c r="AZ89" s="48"/>
      <c r="BA89" s="48"/>
      <c r="BB89" s="48"/>
      <c r="BC89" s="48"/>
      <c r="BD89" s="49"/>
      <c r="BE89" s="26"/>
    </row>
    <row r="90" spans="1:91" s="2" customFormat="1" ht="15.15" customHeight="1">
      <c r="A90" s="26"/>
      <c r="B90" s="27"/>
      <c r="C90" s="24" t="s">
        <v>25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4" t="s">
        <v>28</v>
      </c>
      <c r="AJ90" s="26"/>
      <c r="AK90" s="26"/>
      <c r="AL90" s="26"/>
      <c r="AM90" s="127" t="str">
        <f>IF(E20="","",E20)</f>
        <v xml:space="preserve"> </v>
      </c>
      <c r="AN90" s="128"/>
      <c r="AO90" s="128"/>
      <c r="AP90" s="128"/>
      <c r="AQ90" s="26"/>
      <c r="AR90" s="27"/>
      <c r="AS90" s="131"/>
      <c r="AT90" s="132"/>
      <c r="AU90" s="50"/>
      <c r="AV90" s="50"/>
      <c r="AW90" s="50"/>
      <c r="AX90" s="50"/>
      <c r="AY90" s="50"/>
      <c r="AZ90" s="50"/>
      <c r="BA90" s="50"/>
      <c r="BB90" s="50"/>
      <c r="BC90" s="50"/>
      <c r="BD90" s="51"/>
      <c r="BE90" s="26"/>
    </row>
    <row r="91" spans="1:91" s="2" customFormat="1" ht="10.8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31"/>
      <c r="AT91" s="132"/>
      <c r="AU91" s="50"/>
      <c r="AV91" s="50"/>
      <c r="AW91" s="50"/>
      <c r="AX91" s="50"/>
      <c r="AY91" s="50"/>
      <c r="AZ91" s="50"/>
      <c r="BA91" s="50"/>
      <c r="BB91" s="50"/>
      <c r="BC91" s="50"/>
      <c r="BD91" s="51"/>
      <c r="BE91" s="26"/>
    </row>
    <row r="92" spans="1:91" s="2" customFormat="1" ht="29.25" customHeight="1">
      <c r="A92" s="26"/>
      <c r="B92" s="27"/>
      <c r="C92" s="133" t="s">
        <v>51</v>
      </c>
      <c r="D92" s="134"/>
      <c r="E92" s="134"/>
      <c r="F92" s="134"/>
      <c r="G92" s="134"/>
      <c r="H92" s="52"/>
      <c r="I92" s="135" t="s">
        <v>52</v>
      </c>
      <c r="J92" s="134"/>
      <c r="K92" s="134"/>
      <c r="L92" s="134"/>
      <c r="M92" s="134"/>
      <c r="N92" s="134"/>
      <c r="O92" s="134"/>
      <c r="P92" s="134"/>
      <c r="Q92" s="134"/>
      <c r="R92" s="134"/>
      <c r="S92" s="134"/>
      <c r="T92" s="134"/>
      <c r="U92" s="134"/>
      <c r="V92" s="134"/>
      <c r="W92" s="134"/>
      <c r="X92" s="134"/>
      <c r="Y92" s="134"/>
      <c r="Z92" s="134"/>
      <c r="AA92" s="134"/>
      <c r="AB92" s="134"/>
      <c r="AC92" s="134"/>
      <c r="AD92" s="134"/>
      <c r="AE92" s="134"/>
      <c r="AF92" s="134"/>
      <c r="AG92" s="137" t="s">
        <v>53</v>
      </c>
      <c r="AH92" s="134"/>
      <c r="AI92" s="134"/>
      <c r="AJ92" s="134"/>
      <c r="AK92" s="134"/>
      <c r="AL92" s="134"/>
      <c r="AM92" s="134"/>
      <c r="AN92" s="135" t="s">
        <v>54</v>
      </c>
      <c r="AO92" s="134"/>
      <c r="AP92" s="136"/>
      <c r="AQ92" s="53" t="s">
        <v>55</v>
      </c>
      <c r="AR92" s="27"/>
      <c r="AS92" s="54" t="s">
        <v>56</v>
      </c>
      <c r="AT92" s="55" t="s">
        <v>57</v>
      </c>
      <c r="AU92" s="55" t="s">
        <v>58</v>
      </c>
      <c r="AV92" s="55" t="s">
        <v>59</v>
      </c>
      <c r="AW92" s="55" t="s">
        <v>60</v>
      </c>
      <c r="AX92" s="55" t="s">
        <v>61</v>
      </c>
      <c r="AY92" s="55" t="s">
        <v>62</v>
      </c>
      <c r="AZ92" s="55" t="s">
        <v>63</v>
      </c>
      <c r="BA92" s="55" t="s">
        <v>64</v>
      </c>
      <c r="BB92" s="55" t="s">
        <v>65</v>
      </c>
      <c r="BC92" s="55" t="s">
        <v>66</v>
      </c>
      <c r="BD92" s="56" t="s">
        <v>67</v>
      </c>
      <c r="BE92" s="26"/>
    </row>
    <row r="93" spans="1:91" s="2" customFormat="1" ht="10.8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7"/>
      <c r="AT93" s="58"/>
      <c r="AU93" s="58"/>
      <c r="AV93" s="58"/>
      <c r="AW93" s="58"/>
      <c r="AX93" s="58"/>
      <c r="AY93" s="58"/>
      <c r="AZ93" s="58"/>
      <c r="BA93" s="58"/>
      <c r="BB93" s="58"/>
      <c r="BC93" s="58"/>
      <c r="BD93" s="59"/>
      <c r="BE93" s="26"/>
    </row>
    <row r="94" spans="1:91" s="6" customFormat="1" ht="32.4" customHeight="1">
      <c r="B94" s="60"/>
      <c r="C94" s="61" t="s">
        <v>68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141">
        <f>ROUND(SUM(AG95:AG99),2)</f>
        <v>0</v>
      </c>
      <c r="AH94" s="141"/>
      <c r="AI94" s="141"/>
      <c r="AJ94" s="141"/>
      <c r="AK94" s="141"/>
      <c r="AL94" s="141"/>
      <c r="AM94" s="141"/>
      <c r="AN94" s="142">
        <f t="shared" ref="AN94:AN99" si="0">SUM(AG94,AT94)</f>
        <v>0</v>
      </c>
      <c r="AO94" s="142"/>
      <c r="AP94" s="142"/>
      <c r="AQ94" s="63" t="s">
        <v>1</v>
      </c>
      <c r="AR94" s="60"/>
      <c r="AS94" s="64">
        <f>ROUND(SUM(AS95:AS99),2)</f>
        <v>0</v>
      </c>
      <c r="AT94" s="65">
        <f t="shared" ref="AT94:AT99" si="1">ROUND(SUM(AV94:AW94),2)</f>
        <v>0</v>
      </c>
      <c r="AU94" s="66">
        <f>ROUND(SUM(AU95:AU99),5)</f>
        <v>3794.2306699999999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ROUND(SUM(AZ95:AZ99),2)</f>
        <v>0</v>
      </c>
      <c r="BA94" s="65">
        <f>ROUND(SUM(BA95:BA99),2)</f>
        <v>0</v>
      </c>
      <c r="BB94" s="65">
        <f>ROUND(SUM(BB95:BB99),2)</f>
        <v>0</v>
      </c>
      <c r="BC94" s="65">
        <f>ROUND(SUM(BC95:BC99),2)</f>
        <v>0</v>
      </c>
      <c r="BD94" s="67">
        <f>ROUND(SUM(BD95:BD99),2)</f>
        <v>0</v>
      </c>
      <c r="BS94" s="68" t="s">
        <v>69</v>
      </c>
      <c r="BT94" s="68" t="s">
        <v>70</v>
      </c>
      <c r="BU94" s="69" t="s">
        <v>71</v>
      </c>
      <c r="BV94" s="68" t="s">
        <v>72</v>
      </c>
      <c r="BW94" s="68" t="s">
        <v>4</v>
      </c>
      <c r="BX94" s="68" t="s">
        <v>73</v>
      </c>
      <c r="CL94" s="68" t="s">
        <v>1</v>
      </c>
    </row>
    <row r="95" spans="1:91" s="7" customFormat="1" ht="16.5" customHeight="1">
      <c r="A95" s="70" t="s">
        <v>74</v>
      </c>
      <c r="B95" s="71"/>
      <c r="C95" s="72"/>
      <c r="D95" s="140" t="s">
        <v>75</v>
      </c>
      <c r="E95" s="140"/>
      <c r="F95" s="140"/>
      <c r="G95" s="140"/>
      <c r="H95" s="140"/>
      <c r="I95" s="73"/>
      <c r="J95" s="140" t="s">
        <v>76</v>
      </c>
      <c r="K95" s="140"/>
      <c r="L95" s="140"/>
      <c r="M95" s="140"/>
      <c r="N95" s="140"/>
      <c r="O95" s="140"/>
      <c r="P95" s="140"/>
      <c r="Q95" s="140"/>
      <c r="R95" s="140"/>
      <c r="S95" s="140"/>
      <c r="T95" s="140"/>
      <c r="U95" s="140"/>
      <c r="V95" s="140"/>
      <c r="W95" s="140"/>
      <c r="X95" s="140"/>
      <c r="Y95" s="140"/>
      <c r="Z95" s="140"/>
      <c r="AA95" s="140"/>
      <c r="AB95" s="140"/>
      <c r="AC95" s="140"/>
      <c r="AD95" s="140"/>
      <c r="AE95" s="140"/>
      <c r="AF95" s="140"/>
      <c r="AG95" s="138">
        <f>'SO-00 - VEDLEJŠÍ ROZPOČTO...'!J30</f>
        <v>0</v>
      </c>
      <c r="AH95" s="139"/>
      <c r="AI95" s="139"/>
      <c r="AJ95" s="139"/>
      <c r="AK95" s="139"/>
      <c r="AL95" s="139"/>
      <c r="AM95" s="139"/>
      <c r="AN95" s="138">
        <f t="shared" si="0"/>
        <v>0</v>
      </c>
      <c r="AO95" s="139"/>
      <c r="AP95" s="139"/>
      <c r="AQ95" s="74" t="s">
        <v>77</v>
      </c>
      <c r="AR95" s="71"/>
      <c r="AS95" s="75">
        <v>0</v>
      </c>
      <c r="AT95" s="76">
        <f t="shared" si="1"/>
        <v>0</v>
      </c>
      <c r="AU95" s="77">
        <f>'SO-00 - VEDLEJŠÍ ROZPOČTO...'!P123</f>
        <v>0</v>
      </c>
      <c r="AV95" s="76">
        <f>'SO-00 - VEDLEJŠÍ ROZPOČTO...'!J33</f>
        <v>0</v>
      </c>
      <c r="AW95" s="76">
        <f>'SO-00 - VEDLEJŠÍ ROZPOČTO...'!J34</f>
        <v>0</v>
      </c>
      <c r="AX95" s="76">
        <f>'SO-00 - VEDLEJŠÍ ROZPOČTO...'!J35</f>
        <v>0</v>
      </c>
      <c r="AY95" s="76">
        <f>'SO-00 - VEDLEJŠÍ ROZPOČTO...'!J36</f>
        <v>0</v>
      </c>
      <c r="AZ95" s="76">
        <f>'SO-00 - VEDLEJŠÍ ROZPOČTO...'!F33</f>
        <v>0</v>
      </c>
      <c r="BA95" s="76">
        <f>'SO-00 - VEDLEJŠÍ ROZPOČTO...'!F34</f>
        <v>0</v>
      </c>
      <c r="BB95" s="76">
        <f>'SO-00 - VEDLEJŠÍ ROZPOČTO...'!F35</f>
        <v>0</v>
      </c>
      <c r="BC95" s="76">
        <f>'SO-00 - VEDLEJŠÍ ROZPOČTO...'!F36</f>
        <v>0</v>
      </c>
      <c r="BD95" s="78">
        <f>'SO-00 - VEDLEJŠÍ ROZPOČTO...'!F37</f>
        <v>0</v>
      </c>
      <c r="BT95" s="79" t="s">
        <v>78</v>
      </c>
      <c r="BV95" s="79" t="s">
        <v>72</v>
      </c>
      <c r="BW95" s="79" t="s">
        <v>79</v>
      </c>
      <c r="BX95" s="79" t="s">
        <v>4</v>
      </c>
      <c r="CL95" s="79" t="s">
        <v>1</v>
      </c>
      <c r="CM95" s="79" t="s">
        <v>80</v>
      </c>
    </row>
    <row r="96" spans="1:91" s="7" customFormat="1" ht="24.75" customHeight="1">
      <c r="A96" s="70" t="s">
        <v>74</v>
      </c>
      <c r="B96" s="71"/>
      <c r="C96" s="72"/>
      <c r="D96" s="140" t="s">
        <v>81</v>
      </c>
      <c r="E96" s="140"/>
      <c r="F96" s="140"/>
      <c r="G96" s="140"/>
      <c r="H96" s="140"/>
      <c r="I96" s="73"/>
      <c r="J96" s="140" t="s">
        <v>82</v>
      </c>
      <c r="K96" s="140"/>
      <c r="L96" s="140"/>
      <c r="M96" s="140"/>
      <c r="N96" s="140"/>
      <c r="O96" s="140"/>
      <c r="P96" s="140"/>
      <c r="Q96" s="140"/>
      <c r="R96" s="140"/>
      <c r="S96" s="140"/>
      <c r="T96" s="140"/>
      <c r="U96" s="140"/>
      <c r="V96" s="140"/>
      <c r="W96" s="140"/>
      <c r="X96" s="140"/>
      <c r="Y96" s="140"/>
      <c r="Z96" s="140"/>
      <c r="AA96" s="140"/>
      <c r="AB96" s="140"/>
      <c r="AC96" s="140"/>
      <c r="AD96" s="140"/>
      <c r="AE96" s="140"/>
      <c r="AF96" s="140"/>
      <c r="AG96" s="138">
        <f>'SO-01 - PORTÁL NSA, PŘÍJE...'!J30</f>
        <v>0</v>
      </c>
      <c r="AH96" s="139"/>
      <c r="AI96" s="139"/>
      <c r="AJ96" s="139"/>
      <c r="AK96" s="139"/>
      <c r="AL96" s="139"/>
      <c r="AM96" s="139"/>
      <c r="AN96" s="138">
        <f t="shared" si="0"/>
        <v>0</v>
      </c>
      <c r="AO96" s="139"/>
      <c r="AP96" s="139"/>
      <c r="AQ96" s="74" t="s">
        <v>77</v>
      </c>
      <c r="AR96" s="71"/>
      <c r="AS96" s="75">
        <v>0</v>
      </c>
      <c r="AT96" s="76">
        <f t="shared" si="1"/>
        <v>0</v>
      </c>
      <c r="AU96" s="77">
        <f>'SO-01 - PORTÁL NSA, PŘÍJE...'!P129</f>
        <v>566.03433199999995</v>
      </c>
      <c r="AV96" s="76">
        <f>'SO-01 - PORTÁL NSA, PŘÍJE...'!J33</f>
        <v>0</v>
      </c>
      <c r="AW96" s="76">
        <f>'SO-01 - PORTÁL NSA, PŘÍJE...'!J34</f>
        <v>0</v>
      </c>
      <c r="AX96" s="76">
        <f>'SO-01 - PORTÁL NSA, PŘÍJE...'!J35</f>
        <v>0</v>
      </c>
      <c r="AY96" s="76">
        <f>'SO-01 - PORTÁL NSA, PŘÍJE...'!J36</f>
        <v>0</v>
      </c>
      <c r="AZ96" s="76">
        <f>'SO-01 - PORTÁL NSA, PŘÍJE...'!F33</f>
        <v>0</v>
      </c>
      <c r="BA96" s="76">
        <f>'SO-01 - PORTÁL NSA, PŘÍJE...'!F34</f>
        <v>0</v>
      </c>
      <c r="BB96" s="76">
        <f>'SO-01 - PORTÁL NSA, PŘÍJE...'!F35</f>
        <v>0</v>
      </c>
      <c r="BC96" s="76">
        <f>'SO-01 - PORTÁL NSA, PŘÍJE...'!F36</f>
        <v>0</v>
      </c>
      <c r="BD96" s="78">
        <f>'SO-01 - PORTÁL NSA, PŘÍJE...'!F37</f>
        <v>0</v>
      </c>
      <c r="BT96" s="79" t="s">
        <v>78</v>
      </c>
      <c r="BV96" s="79" t="s">
        <v>72</v>
      </c>
      <c r="BW96" s="79" t="s">
        <v>83</v>
      </c>
      <c r="BX96" s="79" t="s">
        <v>4</v>
      </c>
      <c r="CL96" s="79" t="s">
        <v>1</v>
      </c>
      <c r="CM96" s="79" t="s">
        <v>80</v>
      </c>
    </row>
    <row r="97" spans="1:91" s="7" customFormat="1" ht="16.5" customHeight="1">
      <c r="A97" s="70" t="s">
        <v>74</v>
      </c>
      <c r="B97" s="71"/>
      <c r="C97" s="72"/>
      <c r="D97" s="140" t="s">
        <v>84</v>
      </c>
      <c r="E97" s="140"/>
      <c r="F97" s="140"/>
      <c r="G97" s="140"/>
      <c r="H97" s="140"/>
      <c r="I97" s="73"/>
      <c r="J97" s="140" t="s">
        <v>85</v>
      </c>
      <c r="K97" s="140"/>
      <c r="L97" s="140"/>
      <c r="M97" s="140"/>
      <c r="N97" s="140"/>
      <c r="O97" s="140"/>
      <c r="P97" s="140"/>
      <c r="Q97" s="140"/>
      <c r="R97" s="140"/>
      <c r="S97" s="140"/>
      <c r="T97" s="140"/>
      <c r="U97" s="140"/>
      <c r="V97" s="140"/>
      <c r="W97" s="140"/>
      <c r="X97" s="140"/>
      <c r="Y97" s="140"/>
      <c r="Z97" s="140"/>
      <c r="AA97" s="140"/>
      <c r="AB97" s="140"/>
      <c r="AC97" s="140"/>
      <c r="AD97" s="140"/>
      <c r="AE97" s="140"/>
      <c r="AF97" s="140"/>
      <c r="AG97" s="138">
        <f>'SO-02 - ZAJIŠTĚNÍ B -23, ...'!J30</f>
        <v>0</v>
      </c>
      <c r="AH97" s="139"/>
      <c r="AI97" s="139"/>
      <c r="AJ97" s="139"/>
      <c r="AK97" s="139"/>
      <c r="AL97" s="139"/>
      <c r="AM97" s="139"/>
      <c r="AN97" s="138">
        <f t="shared" si="0"/>
        <v>0</v>
      </c>
      <c r="AO97" s="139"/>
      <c r="AP97" s="139"/>
      <c r="AQ97" s="74" t="s">
        <v>77</v>
      </c>
      <c r="AR97" s="71"/>
      <c r="AS97" s="75">
        <v>0</v>
      </c>
      <c r="AT97" s="76">
        <f t="shared" si="1"/>
        <v>0</v>
      </c>
      <c r="AU97" s="77">
        <f>'SO-02 - ZAJIŠTĚNÍ B -23, ...'!P128</f>
        <v>2913.9635370000001</v>
      </c>
      <c r="AV97" s="76">
        <f>'SO-02 - ZAJIŠTĚNÍ B -23, ...'!J33</f>
        <v>0</v>
      </c>
      <c r="AW97" s="76">
        <f>'SO-02 - ZAJIŠTĚNÍ B -23, ...'!J34</f>
        <v>0</v>
      </c>
      <c r="AX97" s="76">
        <f>'SO-02 - ZAJIŠTĚNÍ B -23, ...'!J35</f>
        <v>0</v>
      </c>
      <c r="AY97" s="76">
        <f>'SO-02 - ZAJIŠTĚNÍ B -23, ...'!J36</f>
        <v>0</v>
      </c>
      <c r="AZ97" s="76">
        <f>'SO-02 - ZAJIŠTĚNÍ B -23, ...'!F33</f>
        <v>0</v>
      </c>
      <c r="BA97" s="76">
        <f>'SO-02 - ZAJIŠTĚNÍ B -23, ...'!F34</f>
        <v>0</v>
      </c>
      <c r="BB97" s="76">
        <f>'SO-02 - ZAJIŠTĚNÍ B -23, ...'!F35</f>
        <v>0</v>
      </c>
      <c r="BC97" s="76">
        <f>'SO-02 - ZAJIŠTĚNÍ B -23, ...'!F36</f>
        <v>0</v>
      </c>
      <c r="BD97" s="78">
        <f>'SO-02 - ZAJIŠTĚNÍ B -23, ...'!F37</f>
        <v>0</v>
      </c>
      <c r="BT97" s="79" t="s">
        <v>78</v>
      </c>
      <c r="BV97" s="79" t="s">
        <v>72</v>
      </c>
      <c r="BW97" s="79" t="s">
        <v>86</v>
      </c>
      <c r="BX97" s="79" t="s">
        <v>4</v>
      </c>
      <c r="CL97" s="79" t="s">
        <v>1</v>
      </c>
      <c r="CM97" s="79" t="s">
        <v>80</v>
      </c>
    </row>
    <row r="98" spans="1:91" s="7" customFormat="1" ht="24.75" customHeight="1">
      <c r="A98" s="70" t="s">
        <v>74</v>
      </c>
      <c r="B98" s="71"/>
      <c r="C98" s="72"/>
      <c r="D98" s="140" t="s">
        <v>87</v>
      </c>
      <c r="E98" s="140"/>
      <c r="F98" s="140"/>
      <c r="G98" s="140"/>
      <c r="H98" s="140"/>
      <c r="I98" s="73"/>
      <c r="J98" s="140" t="s">
        <v>88</v>
      </c>
      <c r="K98" s="140"/>
      <c r="L98" s="140"/>
      <c r="M98" s="140"/>
      <c r="N98" s="140"/>
      <c r="O98" s="140"/>
      <c r="P98" s="140"/>
      <c r="Q98" s="140"/>
      <c r="R98" s="140"/>
      <c r="S98" s="140"/>
      <c r="T98" s="140"/>
      <c r="U98" s="140"/>
      <c r="V98" s="140"/>
      <c r="W98" s="140"/>
      <c r="X98" s="140"/>
      <c r="Y98" s="140"/>
      <c r="Z98" s="140"/>
      <c r="AA98" s="140"/>
      <c r="AB98" s="140"/>
      <c r="AC98" s="140"/>
      <c r="AD98" s="140"/>
      <c r="AE98" s="140"/>
      <c r="AF98" s="140"/>
      <c r="AG98" s="138">
        <f>'SO-04 - ZAJIŠTĚNÍ OSTATNÍ...'!J30</f>
        <v>0</v>
      </c>
      <c r="AH98" s="139"/>
      <c r="AI98" s="139"/>
      <c r="AJ98" s="139"/>
      <c r="AK98" s="139"/>
      <c r="AL98" s="139"/>
      <c r="AM98" s="139"/>
      <c r="AN98" s="138">
        <f t="shared" si="0"/>
        <v>0</v>
      </c>
      <c r="AO98" s="139"/>
      <c r="AP98" s="139"/>
      <c r="AQ98" s="74" t="s">
        <v>77</v>
      </c>
      <c r="AR98" s="71"/>
      <c r="AS98" s="75">
        <v>0</v>
      </c>
      <c r="AT98" s="76">
        <f t="shared" si="1"/>
        <v>0</v>
      </c>
      <c r="AU98" s="77">
        <f>'SO-04 - ZAJIŠTĚNÍ OSTATNÍ...'!P123</f>
        <v>254.36178200000001</v>
      </c>
      <c r="AV98" s="76">
        <f>'SO-04 - ZAJIŠTĚNÍ OSTATNÍ...'!J33</f>
        <v>0</v>
      </c>
      <c r="AW98" s="76">
        <f>'SO-04 - ZAJIŠTĚNÍ OSTATNÍ...'!J34</f>
        <v>0</v>
      </c>
      <c r="AX98" s="76">
        <f>'SO-04 - ZAJIŠTĚNÍ OSTATNÍ...'!J35</f>
        <v>0</v>
      </c>
      <c r="AY98" s="76">
        <f>'SO-04 - ZAJIŠTĚNÍ OSTATNÍ...'!J36</f>
        <v>0</v>
      </c>
      <c r="AZ98" s="76">
        <f>'SO-04 - ZAJIŠTĚNÍ OSTATNÍ...'!F33</f>
        <v>0</v>
      </c>
      <c r="BA98" s="76">
        <f>'SO-04 - ZAJIŠTĚNÍ OSTATNÍ...'!F34</f>
        <v>0</v>
      </c>
      <c r="BB98" s="76">
        <f>'SO-04 - ZAJIŠTĚNÍ OSTATNÍ...'!F35</f>
        <v>0</v>
      </c>
      <c r="BC98" s="76">
        <f>'SO-04 - ZAJIŠTĚNÍ OSTATNÍ...'!F36</f>
        <v>0</v>
      </c>
      <c r="BD98" s="78">
        <f>'SO-04 - ZAJIŠTĚNÍ OSTATNÍ...'!F37</f>
        <v>0</v>
      </c>
      <c r="BT98" s="79" t="s">
        <v>78</v>
      </c>
      <c r="BV98" s="79" t="s">
        <v>72</v>
      </c>
      <c r="BW98" s="79" t="s">
        <v>89</v>
      </c>
      <c r="BX98" s="79" t="s">
        <v>4</v>
      </c>
      <c r="CL98" s="79" t="s">
        <v>1</v>
      </c>
      <c r="CM98" s="79" t="s">
        <v>80</v>
      </c>
    </row>
    <row r="99" spans="1:91" s="7" customFormat="1" ht="24.75" customHeight="1">
      <c r="A99" s="70" t="s">
        <v>74</v>
      </c>
      <c r="B99" s="71"/>
      <c r="C99" s="72"/>
      <c r="D99" s="140" t="s">
        <v>90</v>
      </c>
      <c r="E99" s="140"/>
      <c r="F99" s="140"/>
      <c r="G99" s="140"/>
      <c r="H99" s="140"/>
      <c r="I99" s="73"/>
      <c r="J99" s="140" t="s">
        <v>91</v>
      </c>
      <c r="K99" s="140"/>
      <c r="L99" s="140"/>
      <c r="M99" s="140"/>
      <c r="N99" s="140"/>
      <c r="O99" s="140"/>
      <c r="P99" s="140"/>
      <c r="Q99" s="140"/>
      <c r="R99" s="140"/>
      <c r="S99" s="140"/>
      <c r="T99" s="140"/>
      <c r="U99" s="140"/>
      <c r="V99" s="140"/>
      <c r="W99" s="140"/>
      <c r="X99" s="140"/>
      <c r="Y99" s="140"/>
      <c r="Z99" s="140"/>
      <c r="AA99" s="140"/>
      <c r="AB99" s="140"/>
      <c r="AC99" s="140"/>
      <c r="AD99" s="140"/>
      <c r="AE99" s="140"/>
      <c r="AF99" s="140"/>
      <c r="AG99" s="138">
        <f>'SO-05 - INSTALACE MĚŘÍCÍC...'!J30</f>
        <v>0</v>
      </c>
      <c r="AH99" s="139"/>
      <c r="AI99" s="139"/>
      <c r="AJ99" s="139"/>
      <c r="AK99" s="139"/>
      <c r="AL99" s="139"/>
      <c r="AM99" s="139"/>
      <c r="AN99" s="138">
        <f t="shared" si="0"/>
        <v>0</v>
      </c>
      <c r="AO99" s="139"/>
      <c r="AP99" s="139"/>
      <c r="AQ99" s="74" t="s">
        <v>77</v>
      </c>
      <c r="AR99" s="71"/>
      <c r="AS99" s="80">
        <v>0</v>
      </c>
      <c r="AT99" s="81">
        <f t="shared" si="1"/>
        <v>0</v>
      </c>
      <c r="AU99" s="82">
        <f>'SO-05 - INSTALACE MĚŘÍCÍC...'!P123</f>
        <v>59.871020000000001</v>
      </c>
      <c r="AV99" s="81">
        <f>'SO-05 - INSTALACE MĚŘÍCÍC...'!J33</f>
        <v>0</v>
      </c>
      <c r="AW99" s="81">
        <f>'SO-05 - INSTALACE MĚŘÍCÍC...'!J34</f>
        <v>0</v>
      </c>
      <c r="AX99" s="81">
        <f>'SO-05 - INSTALACE MĚŘÍCÍC...'!J35</f>
        <v>0</v>
      </c>
      <c r="AY99" s="81">
        <f>'SO-05 - INSTALACE MĚŘÍCÍC...'!J36</f>
        <v>0</v>
      </c>
      <c r="AZ99" s="81">
        <f>'SO-05 - INSTALACE MĚŘÍCÍC...'!F33</f>
        <v>0</v>
      </c>
      <c r="BA99" s="81">
        <f>'SO-05 - INSTALACE MĚŘÍCÍC...'!F34</f>
        <v>0</v>
      </c>
      <c r="BB99" s="81">
        <f>'SO-05 - INSTALACE MĚŘÍCÍC...'!F35</f>
        <v>0</v>
      </c>
      <c r="BC99" s="81">
        <f>'SO-05 - INSTALACE MĚŘÍCÍC...'!F36</f>
        <v>0</v>
      </c>
      <c r="BD99" s="83">
        <f>'SO-05 - INSTALACE MĚŘÍCÍC...'!F37</f>
        <v>0</v>
      </c>
      <c r="BT99" s="79" t="s">
        <v>78</v>
      </c>
      <c r="BV99" s="79" t="s">
        <v>72</v>
      </c>
      <c r="BW99" s="79" t="s">
        <v>92</v>
      </c>
      <c r="BX99" s="79" t="s">
        <v>4</v>
      </c>
      <c r="CL99" s="79" t="s">
        <v>1</v>
      </c>
      <c r="CM99" s="79" t="s">
        <v>80</v>
      </c>
    </row>
    <row r="100" spans="1:91" s="2" customFormat="1" ht="30" customHeight="1">
      <c r="A100" s="26"/>
      <c r="B100" s="27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7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</row>
    <row r="101" spans="1:91" s="2" customFormat="1" ht="6.9" customHeight="1">
      <c r="A101" s="26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27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</row>
  </sheetData>
  <sheetProtection sheet="1" objects="1" scenarios="1" selectLockedCells="1" selectUnlockedCells="1"/>
  <mergeCells count="56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SO-00 - VEDLEJŠÍ ROZPOČTO...'!C2" display="/" xr:uid="{00000000-0004-0000-0000-000000000000}"/>
    <hyperlink ref="A96" location="'SO-01 - PORTÁL NSA, PŘÍJE...'!C2" display="/" xr:uid="{00000000-0004-0000-0000-000001000000}"/>
    <hyperlink ref="A97" location="'SO-02 - ZAJIŠTĚNÍ B -23, ...'!C2" display="/" xr:uid="{00000000-0004-0000-0000-000002000000}"/>
    <hyperlink ref="A98" location="'SO-04 - ZAJIŠTĚNÍ OSTATNÍ...'!C2" display="/" xr:uid="{00000000-0004-0000-0000-000003000000}"/>
    <hyperlink ref="A99" location="'SO-05 - INSTALACE MĚŘÍCÍC...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48"/>
  <sheetViews>
    <sheetView showGridLines="0" topLeftCell="A114" workbookViewId="0">
      <selection activeCell="I131" sqref="I131"/>
    </sheetView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199999999999999">
      <c r="A1" s="84"/>
      <c r="B1" s="84"/>
      <c r="C1" s="84"/>
      <c r="D1" s="84"/>
      <c r="E1" s="84"/>
      <c r="F1" s="84"/>
      <c r="G1" s="84"/>
      <c r="H1" s="84"/>
      <c r="I1" s="84"/>
      <c r="J1" s="84"/>
    </row>
    <row r="2" spans="1:46" s="1" customFormat="1" ht="36.9" customHeight="1">
      <c r="A2" s="84"/>
      <c r="B2" s="84"/>
      <c r="C2" s="84"/>
      <c r="D2" s="84"/>
      <c r="E2" s="84"/>
      <c r="F2" s="84"/>
      <c r="G2" s="84"/>
      <c r="H2" s="84"/>
      <c r="I2" s="84"/>
      <c r="J2" s="84"/>
      <c r="L2" s="157" t="s">
        <v>5</v>
      </c>
      <c r="M2" s="144"/>
      <c r="N2" s="144"/>
      <c r="O2" s="144"/>
      <c r="P2" s="144"/>
      <c r="Q2" s="144"/>
      <c r="R2" s="144"/>
      <c r="S2" s="144"/>
      <c r="T2" s="144"/>
      <c r="U2" s="144"/>
      <c r="V2" s="144"/>
      <c r="AT2" s="15" t="s">
        <v>79</v>
      </c>
    </row>
    <row r="3" spans="1:46" s="1" customFormat="1" ht="6.9" customHeight="1">
      <c r="A3" s="84"/>
      <c r="B3" s="241"/>
      <c r="C3" s="242"/>
      <c r="D3" s="242"/>
      <c r="E3" s="242"/>
      <c r="F3" s="242"/>
      <c r="G3" s="242"/>
      <c r="H3" s="242"/>
      <c r="I3" s="242"/>
      <c r="J3" s="242"/>
      <c r="K3" s="17"/>
      <c r="L3" s="18"/>
      <c r="AT3" s="15" t="s">
        <v>80</v>
      </c>
    </row>
    <row r="4" spans="1:46" s="1" customFormat="1" ht="24.9" customHeight="1">
      <c r="A4" s="84"/>
      <c r="B4" s="163"/>
      <c r="C4" s="84"/>
      <c r="D4" s="164" t="s">
        <v>93</v>
      </c>
      <c r="E4" s="84"/>
      <c r="F4" s="84"/>
      <c r="G4" s="84"/>
      <c r="H4" s="84"/>
      <c r="I4" s="84"/>
      <c r="J4" s="84"/>
      <c r="L4" s="18"/>
      <c r="M4" s="85" t="s">
        <v>10</v>
      </c>
      <c r="AT4" s="15" t="s">
        <v>3</v>
      </c>
    </row>
    <row r="5" spans="1:46" s="1" customFormat="1" ht="6.9" customHeight="1">
      <c r="A5" s="84"/>
      <c r="B5" s="163"/>
      <c r="C5" s="84"/>
      <c r="D5" s="84"/>
      <c r="E5" s="84"/>
      <c r="F5" s="84"/>
      <c r="G5" s="84"/>
      <c r="H5" s="84"/>
      <c r="I5" s="84"/>
      <c r="J5" s="84"/>
      <c r="L5" s="18"/>
    </row>
    <row r="6" spans="1:46" s="1" customFormat="1" ht="12" customHeight="1">
      <c r="A6" s="84"/>
      <c r="B6" s="163"/>
      <c r="C6" s="84"/>
      <c r="D6" s="165" t="s">
        <v>14</v>
      </c>
      <c r="E6" s="84"/>
      <c r="F6" s="84"/>
      <c r="G6" s="84"/>
      <c r="H6" s="84"/>
      <c r="I6" s="84"/>
      <c r="J6" s="84"/>
      <c r="L6" s="18"/>
    </row>
    <row r="7" spans="1:46" s="1" customFormat="1" ht="16.5" customHeight="1">
      <c r="A7" s="84"/>
      <c r="B7" s="163"/>
      <c r="C7" s="84"/>
      <c r="D7" s="84"/>
      <c r="E7" s="166" t="str">
        <f>'Rekapitulace stavby'!K6</f>
        <v>ETAPA JEN NSB</v>
      </c>
      <c r="F7" s="167"/>
      <c r="G7" s="167"/>
      <c r="H7" s="167"/>
      <c r="I7" s="84"/>
      <c r="J7" s="84"/>
      <c r="L7" s="18"/>
    </row>
    <row r="8" spans="1:46" s="2" customFormat="1" ht="12" customHeight="1">
      <c r="A8" s="169"/>
      <c r="B8" s="168"/>
      <c r="C8" s="169"/>
      <c r="D8" s="165" t="s">
        <v>94</v>
      </c>
      <c r="E8" s="169"/>
      <c r="F8" s="169"/>
      <c r="G8" s="169"/>
      <c r="H8" s="169"/>
      <c r="I8" s="169"/>
      <c r="J8" s="169"/>
      <c r="K8" s="26"/>
      <c r="L8" s="35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169"/>
      <c r="B9" s="168"/>
      <c r="C9" s="169"/>
      <c r="D9" s="169"/>
      <c r="E9" s="170" t="s">
        <v>95</v>
      </c>
      <c r="F9" s="171"/>
      <c r="G9" s="171"/>
      <c r="H9" s="171"/>
      <c r="I9" s="169"/>
      <c r="J9" s="169"/>
      <c r="K9" s="26"/>
      <c r="L9" s="35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0.199999999999999">
      <c r="A10" s="169"/>
      <c r="B10" s="168"/>
      <c r="C10" s="169"/>
      <c r="D10" s="169"/>
      <c r="E10" s="169"/>
      <c r="F10" s="169"/>
      <c r="G10" s="169"/>
      <c r="H10" s="169"/>
      <c r="I10" s="169"/>
      <c r="J10" s="169"/>
      <c r="K10" s="26"/>
      <c r="L10" s="35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169"/>
      <c r="B11" s="168"/>
      <c r="C11" s="169"/>
      <c r="D11" s="165" t="s">
        <v>16</v>
      </c>
      <c r="E11" s="169"/>
      <c r="F11" s="172" t="s">
        <v>1</v>
      </c>
      <c r="G11" s="169"/>
      <c r="H11" s="169"/>
      <c r="I11" s="165" t="s">
        <v>17</v>
      </c>
      <c r="J11" s="172" t="s">
        <v>1</v>
      </c>
      <c r="K11" s="26"/>
      <c r="L11" s="35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169"/>
      <c r="B12" s="168"/>
      <c r="C12" s="169"/>
      <c r="D12" s="165" t="s">
        <v>18</v>
      </c>
      <c r="E12" s="169"/>
      <c r="F12" s="172" t="s">
        <v>96</v>
      </c>
      <c r="G12" s="169"/>
      <c r="H12" s="169"/>
      <c r="I12" s="165" t="s">
        <v>20</v>
      </c>
      <c r="J12" s="173" t="str">
        <f>'Rekapitulace stavby'!AN8</f>
        <v>23. 6. 2025</v>
      </c>
      <c r="K12" s="26"/>
      <c r="L12" s="35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8" customHeight="1">
      <c r="A13" s="169"/>
      <c r="B13" s="168"/>
      <c r="C13" s="169"/>
      <c r="D13" s="169"/>
      <c r="E13" s="169"/>
      <c r="F13" s="169"/>
      <c r="G13" s="169"/>
      <c r="H13" s="169"/>
      <c r="I13" s="169"/>
      <c r="J13" s="169"/>
      <c r="K13" s="26"/>
      <c r="L13" s="35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169"/>
      <c r="B14" s="168"/>
      <c r="C14" s="169"/>
      <c r="D14" s="165" t="s">
        <v>22</v>
      </c>
      <c r="E14" s="169"/>
      <c r="F14" s="169"/>
      <c r="G14" s="169"/>
      <c r="H14" s="169"/>
      <c r="I14" s="165" t="s">
        <v>23</v>
      </c>
      <c r="J14" s="172" t="s">
        <v>97</v>
      </c>
      <c r="K14" s="26"/>
      <c r="L14" s="35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169"/>
      <c r="B15" s="168"/>
      <c r="C15" s="169"/>
      <c r="D15" s="169"/>
      <c r="E15" s="172" t="s">
        <v>98</v>
      </c>
      <c r="F15" s="169"/>
      <c r="G15" s="169"/>
      <c r="H15" s="169"/>
      <c r="I15" s="165" t="s">
        <v>24</v>
      </c>
      <c r="J15" s="172" t="s">
        <v>99</v>
      </c>
      <c r="K15" s="26"/>
      <c r="L15" s="35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customHeight="1">
      <c r="A16" s="169"/>
      <c r="B16" s="168"/>
      <c r="C16" s="169"/>
      <c r="D16" s="169"/>
      <c r="E16" s="169"/>
      <c r="F16" s="169"/>
      <c r="G16" s="169"/>
      <c r="H16" s="169"/>
      <c r="I16" s="169"/>
      <c r="J16" s="169"/>
      <c r="K16" s="26"/>
      <c r="L16" s="35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169"/>
      <c r="B17" s="168"/>
      <c r="C17" s="169"/>
      <c r="D17" s="165" t="s">
        <v>25</v>
      </c>
      <c r="E17" s="169"/>
      <c r="F17" s="169"/>
      <c r="G17" s="169"/>
      <c r="H17" s="169"/>
      <c r="I17" s="165" t="s">
        <v>23</v>
      </c>
      <c r="J17" s="172" t="s">
        <v>1</v>
      </c>
      <c r="K17" s="26"/>
      <c r="L17" s="35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169"/>
      <c r="B18" s="168"/>
      <c r="C18" s="169"/>
      <c r="D18" s="169"/>
      <c r="E18" s="172" t="s">
        <v>19</v>
      </c>
      <c r="F18" s="169"/>
      <c r="G18" s="169"/>
      <c r="H18" s="169"/>
      <c r="I18" s="165" t="s">
        <v>24</v>
      </c>
      <c r="J18" s="172" t="s">
        <v>1</v>
      </c>
      <c r="K18" s="26"/>
      <c r="L18" s="35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customHeight="1">
      <c r="A19" s="169"/>
      <c r="B19" s="168"/>
      <c r="C19" s="169"/>
      <c r="D19" s="169"/>
      <c r="E19" s="169"/>
      <c r="F19" s="169"/>
      <c r="G19" s="169"/>
      <c r="H19" s="169"/>
      <c r="I19" s="169"/>
      <c r="J19" s="169"/>
      <c r="K19" s="26"/>
      <c r="L19" s="35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169"/>
      <c r="B20" s="168"/>
      <c r="C20" s="169"/>
      <c r="D20" s="165" t="s">
        <v>26</v>
      </c>
      <c r="E20" s="169"/>
      <c r="F20" s="169"/>
      <c r="G20" s="169"/>
      <c r="H20" s="169"/>
      <c r="I20" s="165" t="s">
        <v>23</v>
      </c>
      <c r="J20" s="172" t="s">
        <v>100</v>
      </c>
      <c r="K20" s="26"/>
      <c r="L20" s="35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169"/>
      <c r="B21" s="168"/>
      <c r="C21" s="169"/>
      <c r="D21" s="169"/>
      <c r="E21" s="172" t="s">
        <v>101</v>
      </c>
      <c r="F21" s="169"/>
      <c r="G21" s="169"/>
      <c r="H21" s="169"/>
      <c r="I21" s="165" t="s">
        <v>24</v>
      </c>
      <c r="J21" s="172" t="s">
        <v>102</v>
      </c>
      <c r="K21" s="26"/>
      <c r="L21" s="35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customHeight="1">
      <c r="A22" s="169"/>
      <c r="B22" s="168"/>
      <c r="C22" s="169"/>
      <c r="D22" s="169"/>
      <c r="E22" s="169"/>
      <c r="F22" s="169"/>
      <c r="G22" s="169"/>
      <c r="H22" s="169"/>
      <c r="I22" s="169"/>
      <c r="J22" s="169"/>
      <c r="K22" s="26"/>
      <c r="L22" s="35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169"/>
      <c r="B23" s="168"/>
      <c r="C23" s="169"/>
      <c r="D23" s="165" t="s">
        <v>28</v>
      </c>
      <c r="E23" s="169"/>
      <c r="F23" s="169"/>
      <c r="G23" s="169"/>
      <c r="H23" s="169"/>
      <c r="I23" s="165" t="s">
        <v>23</v>
      </c>
      <c r="J23" s="172" t="s">
        <v>100</v>
      </c>
      <c r="K23" s="26"/>
      <c r="L23" s="35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169"/>
      <c r="B24" s="168"/>
      <c r="C24" s="169"/>
      <c r="D24" s="169"/>
      <c r="E24" s="172" t="s">
        <v>103</v>
      </c>
      <c r="F24" s="169"/>
      <c r="G24" s="169"/>
      <c r="H24" s="169"/>
      <c r="I24" s="165" t="s">
        <v>24</v>
      </c>
      <c r="J24" s="172" t="s">
        <v>102</v>
      </c>
      <c r="K24" s="26"/>
      <c r="L24" s="35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customHeight="1">
      <c r="A25" s="169"/>
      <c r="B25" s="168"/>
      <c r="C25" s="169"/>
      <c r="D25" s="169"/>
      <c r="E25" s="169"/>
      <c r="F25" s="169"/>
      <c r="G25" s="169"/>
      <c r="H25" s="169"/>
      <c r="I25" s="169"/>
      <c r="J25" s="169"/>
      <c r="K25" s="26"/>
      <c r="L25" s="35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169"/>
      <c r="B26" s="168"/>
      <c r="C26" s="169"/>
      <c r="D26" s="165" t="s">
        <v>29</v>
      </c>
      <c r="E26" s="169"/>
      <c r="F26" s="169"/>
      <c r="G26" s="169"/>
      <c r="H26" s="169"/>
      <c r="I26" s="169"/>
      <c r="J26" s="169"/>
      <c r="K26" s="26"/>
      <c r="L26" s="35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175"/>
      <c r="B27" s="174"/>
      <c r="C27" s="175"/>
      <c r="D27" s="175"/>
      <c r="E27" s="176" t="s">
        <v>1</v>
      </c>
      <c r="F27" s="176"/>
      <c r="G27" s="176"/>
      <c r="H27" s="176"/>
      <c r="I27" s="175"/>
      <c r="J27" s="175"/>
      <c r="K27" s="86"/>
      <c r="L27" s="87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</row>
    <row r="28" spans="1:31" s="2" customFormat="1" ht="6.9" customHeight="1">
      <c r="A28" s="169"/>
      <c r="B28" s="168"/>
      <c r="C28" s="169"/>
      <c r="D28" s="169"/>
      <c r="E28" s="169"/>
      <c r="F28" s="169"/>
      <c r="G28" s="169"/>
      <c r="H28" s="169"/>
      <c r="I28" s="169"/>
      <c r="J28" s="169"/>
      <c r="K28" s="26"/>
      <c r="L28" s="35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customHeight="1">
      <c r="A29" s="169"/>
      <c r="B29" s="168"/>
      <c r="C29" s="169"/>
      <c r="D29" s="177"/>
      <c r="E29" s="177"/>
      <c r="F29" s="177"/>
      <c r="G29" s="177"/>
      <c r="H29" s="177"/>
      <c r="I29" s="177"/>
      <c r="J29" s="177"/>
      <c r="K29" s="58"/>
      <c r="L29" s="35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169"/>
      <c r="B30" s="168"/>
      <c r="C30" s="169"/>
      <c r="D30" s="178" t="s">
        <v>30</v>
      </c>
      <c r="E30" s="169"/>
      <c r="F30" s="169"/>
      <c r="G30" s="169"/>
      <c r="H30" s="169"/>
      <c r="I30" s="169"/>
      <c r="J30" s="179">
        <f>ROUND(J123, 2)</f>
        <v>0</v>
      </c>
      <c r="K30" s="26"/>
      <c r="L30" s="35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customHeight="1">
      <c r="A31" s="169"/>
      <c r="B31" s="168"/>
      <c r="C31" s="169"/>
      <c r="D31" s="177"/>
      <c r="E31" s="177"/>
      <c r="F31" s="177"/>
      <c r="G31" s="177"/>
      <c r="H31" s="177"/>
      <c r="I31" s="177"/>
      <c r="J31" s="177"/>
      <c r="K31" s="58"/>
      <c r="L31" s="35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customHeight="1">
      <c r="A32" s="169"/>
      <c r="B32" s="168"/>
      <c r="C32" s="169"/>
      <c r="D32" s="169"/>
      <c r="E32" s="169"/>
      <c r="F32" s="180" t="s">
        <v>32</v>
      </c>
      <c r="G32" s="169"/>
      <c r="H32" s="169"/>
      <c r="I32" s="180" t="s">
        <v>31</v>
      </c>
      <c r="J32" s="180" t="s">
        <v>33</v>
      </c>
      <c r="K32" s="26"/>
      <c r="L32" s="35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customHeight="1">
      <c r="A33" s="169"/>
      <c r="B33" s="168"/>
      <c r="C33" s="169"/>
      <c r="D33" s="181" t="s">
        <v>34</v>
      </c>
      <c r="E33" s="165" t="s">
        <v>35</v>
      </c>
      <c r="F33" s="182">
        <f>ROUND((SUM(BE123:BE147)),  2)</f>
        <v>0</v>
      </c>
      <c r="G33" s="169"/>
      <c r="H33" s="169"/>
      <c r="I33" s="183">
        <v>0.21</v>
      </c>
      <c r="J33" s="182">
        <f>ROUND(((SUM(BE123:BE147))*I33),  2)</f>
        <v>0</v>
      </c>
      <c r="K33" s="26"/>
      <c r="L33" s="35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customHeight="1">
      <c r="A34" s="169"/>
      <c r="B34" s="168"/>
      <c r="C34" s="169"/>
      <c r="D34" s="169"/>
      <c r="E34" s="165" t="s">
        <v>36</v>
      </c>
      <c r="F34" s="182">
        <f>ROUND((SUM(BF123:BF147)),  2)</f>
        <v>0</v>
      </c>
      <c r="G34" s="169"/>
      <c r="H34" s="169"/>
      <c r="I34" s="183">
        <v>0.12</v>
      </c>
      <c r="J34" s="182">
        <f>ROUND(((SUM(BF123:BF147))*I34),  2)</f>
        <v>0</v>
      </c>
      <c r="K34" s="26"/>
      <c r="L34" s="35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169"/>
      <c r="B35" s="168"/>
      <c r="C35" s="169"/>
      <c r="D35" s="169"/>
      <c r="E35" s="165" t="s">
        <v>37</v>
      </c>
      <c r="F35" s="182">
        <f>ROUND((SUM(BG123:BG147)),  2)</f>
        <v>0</v>
      </c>
      <c r="G35" s="169"/>
      <c r="H35" s="169"/>
      <c r="I35" s="183">
        <v>0.21</v>
      </c>
      <c r="J35" s="182">
        <f>0</f>
        <v>0</v>
      </c>
      <c r="K35" s="26"/>
      <c r="L35" s="35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169"/>
      <c r="B36" s="168"/>
      <c r="C36" s="169"/>
      <c r="D36" s="169"/>
      <c r="E36" s="165" t="s">
        <v>38</v>
      </c>
      <c r="F36" s="182">
        <f>ROUND((SUM(BH123:BH147)),  2)</f>
        <v>0</v>
      </c>
      <c r="G36" s="169"/>
      <c r="H36" s="169"/>
      <c r="I36" s="183">
        <v>0.12</v>
      </c>
      <c r="J36" s="182">
        <f>0</f>
        <v>0</v>
      </c>
      <c r="K36" s="26"/>
      <c r="L36" s="35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169"/>
      <c r="B37" s="168"/>
      <c r="C37" s="169"/>
      <c r="D37" s="169"/>
      <c r="E37" s="165" t="s">
        <v>39</v>
      </c>
      <c r="F37" s="182">
        <f>ROUND((SUM(BI123:BI147)),  2)</f>
        <v>0</v>
      </c>
      <c r="G37" s="169"/>
      <c r="H37" s="169"/>
      <c r="I37" s="183">
        <v>0</v>
      </c>
      <c r="J37" s="182">
        <f>0</f>
        <v>0</v>
      </c>
      <c r="K37" s="26"/>
      <c r="L37" s="35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customHeight="1">
      <c r="A38" s="169"/>
      <c r="B38" s="168"/>
      <c r="C38" s="169"/>
      <c r="D38" s="169"/>
      <c r="E38" s="169"/>
      <c r="F38" s="169"/>
      <c r="G38" s="169"/>
      <c r="H38" s="169"/>
      <c r="I38" s="169"/>
      <c r="J38" s="169"/>
      <c r="K38" s="26"/>
      <c r="L38" s="35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169"/>
      <c r="B39" s="168"/>
      <c r="C39" s="184"/>
      <c r="D39" s="185" t="s">
        <v>40</v>
      </c>
      <c r="E39" s="186"/>
      <c r="F39" s="186"/>
      <c r="G39" s="187" t="s">
        <v>41</v>
      </c>
      <c r="H39" s="188" t="s">
        <v>42</v>
      </c>
      <c r="I39" s="186"/>
      <c r="J39" s="189">
        <f>SUM(J30:J37)</f>
        <v>0</v>
      </c>
      <c r="K39" s="89"/>
      <c r="L39" s="35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customHeight="1">
      <c r="A40" s="169"/>
      <c r="B40" s="168"/>
      <c r="C40" s="169"/>
      <c r="D40" s="169"/>
      <c r="E40" s="169"/>
      <c r="F40" s="169"/>
      <c r="G40" s="169"/>
      <c r="H40" s="169"/>
      <c r="I40" s="169"/>
      <c r="J40" s="169"/>
      <c r="K40" s="26"/>
      <c r="L40" s="35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customHeight="1">
      <c r="A41" s="84"/>
      <c r="B41" s="163"/>
      <c r="C41" s="84"/>
      <c r="D41" s="84"/>
      <c r="E41" s="84"/>
      <c r="F41" s="84"/>
      <c r="G41" s="84"/>
      <c r="H41" s="84"/>
      <c r="I41" s="84"/>
      <c r="J41" s="84"/>
      <c r="L41" s="18"/>
    </row>
    <row r="42" spans="1:31" s="1" customFormat="1" ht="14.4" customHeight="1">
      <c r="A42" s="84"/>
      <c r="B42" s="163"/>
      <c r="C42" s="84"/>
      <c r="D42" s="84"/>
      <c r="E42" s="84"/>
      <c r="F42" s="84"/>
      <c r="G42" s="84"/>
      <c r="H42" s="84"/>
      <c r="I42" s="84"/>
      <c r="J42" s="84"/>
      <c r="L42" s="18"/>
    </row>
    <row r="43" spans="1:31" s="1" customFormat="1" ht="14.4" customHeight="1">
      <c r="A43" s="84"/>
      <c r="B43" s="163"/>
      <c r="C43" s="84"/>
      <c r="D43" s="84"/>
      <c r="E43" s="84"/>
      <c r="F43" s="84"/>
      <c r="G43" s="84"/>
      <c r="H43" s="84"/>
      <c r="I43" s="84"/>
      <c r="J43" s="84"/>
      <c r="L43" s="18"/>
    </row>
    <row r="44" spans="1:31" s="1" customFormat="1" ht="14.4" customHeight="1">
      <c r="A44" s="84"/>
      <c r="B44" s="163"/>
      <c r="C44" s="84"/>
      <c r="D44" s="84"/>
      <c r="E44" s="84"/>
      <c r="F44" s="84"/>
      <c r="G44" s="84"/>
      <c r="H44" s="84"/>
      <c r="I44" s="84"/>
      <c r="J44" s="84"/>
      <c r="L44" s="18"/>
    </row>
    <row r="45" spans="1:31" s="1" customFormat="1" ht="14.4" customHeight="1">
      <c r="A45" s="84"/>
      <c r="B45" s="163"/>
      <c r="C45" s="84"/>
      <c r="D45" s="84"/>
      <c r="E45" s="84"/>
      <c r="F45" s="84"/>
      <c r="G45" s="84"/>
      <c r="H45" s="84"/>
      <c r="I45" s="84"/>
      <c r="J45" s="84"/>
      <c r="L45" s="18"/>
    </row>
    <row r="46" spans="1:31" s="1" customFormat="1" ht="14.4" customHeight="1">
      <c r="A46" s="84"/>
      <c r="B46" s="163"/>
      <c r="C46" s="84"/>
      <c r="D46" s="84"/>
      <c r="E46" s="84"/>
      <c r="F46" s="84"/>
      <c r="G46" s="84"/>
      <c r="H46" s="84"/>
      <c r="I46" s="84"/>
      <c r="J46" s="84"/>
      <c r="L46" s="18"/>
    </row>
    <row r="47" spans="1:31" s="1" customFormat="1" ht="14.4" customHeight="1">
      <c r="A47" s="84"/>
      <c r="B47" s="163"/>
      <c r="C47" s="84"/>
      <c r="D47" s="84"/>
      <c r="E47" s="84"/>
      <c r="F47" s="84"/>
      <c r="G47" s="84"/>
      <c r="H47" s="84"/>
      <c r="I47" s="84"/>
      <c r="J47" s="84"/>
      <c r="L47" s="18"/>
    </row>
    <row r="48" spans="1:31" s="1" customFormat="1" ht="14.4" customHeight="1">
      <c r="A48" s="84"/>
      <c r="B48" s="163"/>
      <c r="C48" s="84"/>
      <c r="D48" s="84"/>
      <c r="E48" s="84"/>
      <c r="F48" s="84"/>
      <c r="G48" s="84"/>
      <c r="H48" s="84"/>
      <c r="I48" s="84"/>
      <c r="J48" s="84"/>
      <c r="L48" s="18"/>
    </row>
    <row r="49" spans="1:31" s="1" customFormat="1" ht="14.4" customHeight="1">
      <c r="A49" s="84"/>
      <c r="B49" s="163"/>
      <c r="C49" s="84"/>
      <c r="D49" s="84"/>
      <c r="E49" s="84"/>
      <c r="F49" s="84"/>
      <c r="G49" s="84"/>
      <c r="H49" s="84"/>
      <c r="I49" s="84"/>
      <c r="J49" s="84"/>
      <c r="L49" s="18"/>
    </row>
    <row r="50" spans="1:31" s="2" customFormat="1" ht="14.4" customHeight="1">
      <c r="A50" s="191"/>
      <c r="B50" s="190"/>
      <c r="C50" s="191"/>
      <c r="D50" s="192" t="s">
        <v>43</v>
      </c>
      <c r="E50" s="193"/>
      <c r="F50" s="193"/>
      <c r="G50" s="192" t="s">
        <v>44</v>
      </c>
      <c r="H50" s="193"/>
      <c r="I50" s="193"/>
      <c r="J50" s="193"/>
      <c r="K50" s="37"/>
      <c r="L50" s="35"/>
    </row>
    <row r="51" spans="1:31" ht="10.199999999999999">
      <c r="A51" s="84"/>
      <c r="B51" s="163"/>
      <c r="C51" s="84"/>
      <c r="D51" s="84"/>
      <c r="E51" s="84"/>
      <c r="F51" s="84"/>
      <c r="G51" s="84"/>
      <c r="H51" s="84"/>
      <c r="I51" s="84"/>
      <c r="J51" s="84"/>
      <c r="L51" s="18"/>
    </row>
    <row r="52" spans="1:31" ht="10.199999999999999">
      <c r="A52" s="84"/>
      <c r="B52" s="163"/>
      <c r="C52" s="84"/>
      <c r="D52" s="84"/>
      <c r="E52" s="84"/>
      <c r="F52" s="84"/>
      <c r="G52" s="84"/>
      <c r="H52" s="84"/>
      <c r="I52" s="84"/>
      <c r="J52" s="84"/>
      <c r="L52" s="18"/>
    </row>
    <row r="53" spans="1:31" ht="10.199999999999999">
      <c r="A53" s="84"/>
      <c r="B53" s="163"/>
      <c r="C53" s="84"/>
      <c r="D53" s="84"/>
      <c r="E53" s="84"/>
      <c r="F53" s="84"/>
      <c r="G53" s="84"/>
      <c r="H53" s="84"/>
      <c r="I53" s="84"/>
      <c r="J53" s="84"/>
      <c r="L53" s="18"/>
    </row>
    <row r="54" spans="1:31" ht="10.199999999999999">
      <c r="A54" s="84"/>
      <c r="B54" s="163"/>
      <c r="C54" s="84"/>
      <c r="D54" s="84"/>
      <c r="E54" s="84"/>
      <c r="F54" s="84"/>
      <c r="G54" s="84"/>
      <c r="H54" s="84"/>
      <c r="I54" s="84"/>
      <c r="J54" s="84"/>
      <c r="L54" s="18"/>
    </row>
    <row r="55" spans="1:31" ht="10.199999999999999">
      <c r="A55" s="84"/>
      <c r="B55" s="163"/>
      <c r="C55" s="84"/>
      <c r="D55" s="84"/>
      <c r="E55" s="84"/>
      <c r="F55" s="84"/>
      <c r="G55" s="84"/>
      <c r="H55" s="84"/>
      <c r="I55" s="84"/>
      <c r="J55" s="84"/>
      <c r="L55" s="18"/>
    </row>
    <row r="56" spans="1:31" ht="10.199999999999999">
      <c r="A56" s="84"/>
      <c r="B56" s="163"/>
      <c r="C56" s="84"/>
      <c r="D56" s="84"/>
      <c r="E56" s="84"/>
      <c r="F56" s="84"/>
      <c r="G56" s="84"/>
      <c r="H56" s="84"/>
      <c r="I56" s="84"/>
      <c r="J56" s="84"/>
      <c r="L56" s="18"/>
    </row>
    <row r="57" spans="1:31" ht="10.199999999999999">
      <c r="A57" s="84"/>
      <c r="B57" s="163"/>
      <c r="C57" s="84"/>
      <c r="D57" s="84"/>
      <c r="E57" s="84"/>
      <c r="F57" s="84"/>
      <c r="G57" s="84"/>
      <c r="H57" s="84"/>
      <c r="I57" s="84"/>
      <c r="J57" s="84"/>
      <c r="L57" s="18"/>
    </row>
    <row r="58" spans="1:31" ht="10.199999999999999">
      <c r="A58" s="84"/>
      <c r="B58" s="163"/>
      <c r="C58" s="84"/>
      <c r="D58" s="84"/>
      <c r="E58" s="84"/>
      <c r="F58" s="84"/>
      <c r="G58" s="84"/>
      <c r="H58" s="84"/>
      <c r="I58" s="84"/>
      <c r="J58" s="84"/>
      <c r="L58" s="18"/>
    </row>
    <row r="59" spans="1:31" ht="10.199999999999999">
      <c r="A59" s="84"/>
      <c r="B59" s="163"/>
      <c r="C59" s="84"/>
      <c r="D59" s="84"/>
      <c r="E59" s="84"/>
      <c r="F59" s="84"/>
      <c r="G59" s="84"/>
      <c r="H59" s="84"/>
      <c r="I59" s="84"/>
      <c r="J59" s="84"/>
      <c r="L59" s="18"/>
    </row>
    <row r="60" spans="1:31" ht="10.199999999999999">
      <c r="A60" s="84"/>
      <c r="B60" s="163"/>
      <c r="C60" s="84"/>
      <c r="D60" s="84"/>
      <c r="E60" s="84"/>
      <c r="F60" s="84"/>
      <c r="G60" s="84"/>
      <c r="H60" s="84"/>
      <c r="I60" s="84"/>
      <c r="J60" s="84"/>
      <c r="L60" s="18"/>
    </row>
    <row r="61" spans="1:31" s="2" customFormat="1" ht="13.2">
      <c r="A61" s="169"/>
      <c r="B61" s="168"/>
      <c r="C61" s="169"/>
      <c r="D61" s="194" t="s">
        <v>45</v>
      </c>
      <c r="E61" s="195"/>
      <c r="F61" s="196" t="s">
        <v>46</v>
      </c>
      <c r="G61" s="194" t="s">
        <v>45</v>
      </c>
      <c r="H61" s="195"/>
      <c r="I61" s="195"/>
      <c r="J61" s="197" t="s">
        <v>46</v>
      </c>
      <c r="K61" s="29"/>
      <c r="L61" s="35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0.199999999999999">
      <c r="A62" s="84"/>
      <c r="B62" s="163"/>
      <c r="C62" s="84"/>
      <c r="D62" s="84"/>
      <c r="E62" s="84"/>
      <c r="F62" s="84"/>
      <c r="G62" s="84"/>
      <c r="H62" s="84"/>
      <c r="I62" s="84"/>
      <c r="J62" s="84"/>
      <c r="L62" s="18"/>
    </row>
    <row r="63" spans="1:31" ht="10.199999999999999">
      <c r="A63" s="84"/>
      <c r="B63" s="163"/>
      <c r="C63" s="84"/>
      <c r="D63" s="84"/>
      <c r="E63" s="84"/>
      <c r="F63" s="84"/>
      <c r="G63" s="84"/>
      <c r="H63" s="84"/>
      <c r="I63" s="84"/>
      <c r="J63" s="84"/>
      <c r="L63" s="18"/>
    </row>
    <row r="64" spans="1:31" ht="10.199999999999999">
      <c r="A64" s="84"/>
      <c r="B64" s="163"/>
      <c r="C64" s="84"/>
      <c r="D64" s="84"/>
      <c r="E64" s="84"/>
      <c r="F64" s="84"/>
      <c r="G64" s="84"/>
      <c r="H64" s="84"/>
      <c r="I64" s="84"/>
      <c r="J64" s="84"/>
      <c r="L64" s="18"/>
    </row>
    <row r="65" spans="1:31" s="2" customFormat="1" ht="13.2">
      <c r="A65" s="169"/>
      <c r="B65" s="168"/>
      <c r="C65" s="169"/>
      <c r="D65" s="192" t="s">
        <v>47</v>
      </c>
      <c r="E65" s="198"/>
      <c r="F65" s="198"/>
      <c r="G65" s="192" t="s">
        <v>48</v>
      </c>
      <c r="H65" s="198"/>
      <c r="I65" s="198"/>
      <c r="J65" s="198"/>
      <c r="K65" s="39"/>
      <c r="L65" s="35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0.199999999999999">
      <c r="A66" s="84"/>
      <c r="B66" s="163"/>
      <c r="C66" s="84"/>
      <c r="D66" s="84"/>
      <c r="E66" s="84"/>
      <c r="F66" s="84"/>
      <c r="G66" s="84"/>
      <c r="H66" s="84"/>
      <c r="I66" s="84"/>
      <c r="J66" s="84"/>
      <c r="L66" s="18"/>
    </row>
    <row r="67" spans="1:31" ht="10.199999999999999">
      <c r="A67" s="84"/>
      <c r="B67" s="163"/>
      <c r="C67" s="84"/>
      <c r="D67" s="84"/>
      <c r="E67" s="84"/>
      <c r="F67" s="84"/>
      <c r="G67" s="84"/>
      <c r="H67" s="84"/>
      <c r="I67" s="84"/>
      <c r="J67" s="84"/>
      <c r="L67" s="18"/>
    </row>
    <row r="68" spans="1:31" ht="10.199999999999999">
      <c r="A68" s="84"/>
      <c r="B68" s="163"/>
      <c r="C68" s="84"/>
      <c r="D68" s="84"/>
      <c r="E68" s="84"/>
      <c r="F68" s="84"/>
      <c r="G68" s="84"/>
      <c r="H68" s="84"/>
      <c r="I68" s="84"/>
      <c r="J68" s="84"/>
      <c r="L68" s="18"/>
    </row>
    <row r="69" spans="1:31" ht="10.199999999999999">
      <c r="A69" s="84"/>
      <c r="B69" s="163"/>
      <c r="C69" s="84"/>
      <c r="D69" s="84"/>
      <c r="E69" s="84"/>
      <c r="F69" s="84"/>
      <c r="G69" s="84"/>
      <c r="H69" s="84"/>
      <c r="I69" s="84"/>
      <c r="J69" s="84"/>
      <c r="L69" s="18"/>
    </row>
    <row r="70" spans="1:31" ht="10.199999999999999">
      <c r="A70" s="84"/>
      <c r="B70" s="163"/>
      <c r="C70" s="84"/>
      <c r="D70" s="84"/>
      <c r="E70" s="84"/>
      <c r="F70" s="84"/>
      <c r="G70" s="84"/>
      <c r="H70" s="84"/>
      <c r="I70" s="84"/>
      <c r="J70" s="84"/>
      <c r="L70" s="18"/>
    </row>
    <row r="71" spans="1:31" ht="10.199999999999999">
      <c r="A71" s="84"/>
      <c r="B71" s="163"/>
      <c r="C71" s="84"/>
      <c r="D71" s="84"/>
      <c r="E71" s="84"/>
      <c r="F71" s="84"/>
      <c r="G71" s="84"/>
      <c r="H71" s="84"/>
      <c r="I71" s="84"/>
      <c r="J71" s="84"/>
      <c r="L71" s="18"/>
    </row>
    <row r="72" spans="1:31" ht="10.199999999999999">
      <c r="A72" s="84"/>
      <c r="B72" s="163"/>
      <c r="C72" s="84"/>
      <c r="D72" s="84"/>
      <c r="E72" s="84"/>
      <c r="F72" s="84"/>
      <c r="G72" s="84"/>
      <c r="H72" s="84"/>
      <c r="I72" s="84"/>
      <c r="J72" s="84"/>
      <c r="L72" s="18"/>
    </row>
    <row r="73" spans="1:31" ht="10.199999999999999">
      <c r="A73" s="84"/>
      <c r="B73" s="163"/>
      <c r="C73" s="84"/>
      <c r="D73" s="84"/>
      <c r="E73" s="84"/>
      <c r="F73" s="84"/>
      <c r="G73" s="84"/>
      <c r="H73" s="84"/>
      <c r="I73" s="84"/>
      <c r="J73" s="84"/>
      <c r="L73" s="18"/>
    </row>
    <row r="74" spans="1:31" ht="10.199999999999999">
      <c r="A74" s="84"/>
      <c r="B74" s="163"/>
      <c r="C74" s="84"/>
      <c r="D74" s="84"/>
      <c r="E74" s="84"/>
      <c r="F74" s="84"/>
      <c r="G74" s="84"/>
      <c r="H74" s="84"/>
      <c r="I74" s="84"/>
      <c r="J74" s="84"/>
      <c r="L74" s="18"/>
    </row>
    <row r="75" spans="1:31" ht="10.199999999999999">
      <c r="A75" s="84"/>
      <c r="B75" s="163"/>
      <c r="C75" s="84"/>
      <c r="D75" s="84"/>
      <c r="E75" s="84"/>
      <c r="F75" s="84"/>
      <c r="G75" s="84"/>
      <c r="H75" s="84"/>
      <c r="I75" s="84"/>
      <c r="J75" s="84"/>
      <c r="L75" s="18"/>
    </row>
    <row r="76" spans="1:31" s="2" customFormat="1" ht="13.2">
      <c r="A76" s="169"/>
      <c r="B76" s="168"/>
      <c r="C76" s="169"/>
      <c r="D76" s="194" t="s">
        <v>45</v>
      </c>
      <c r="E76" s="195"/>
      <c r="F76" s="196" t="s">
        <v>46</v>
      </c>
      <c r="G76" s="194" t="s">
        <v>45</v>
      </c>
      <c r="H76" s="195"/>
      <c r="I76" s="195"/>
      <c r="J76" s="197" t="s">
        <v>46</v>
      </c>
      <c r="K76" s="29"/>
      <c r="L76" s="35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customHeight="1">
      <c r="A77" s="169"/>
      <c r="B77" s="199"/>
      <c r="C77" s="200"/>
      <c r="D77" s="200"/>
      <c r="E77" s="200"/>
      <c r="F77" s="200"/>
      <c r="G77" s="200"/>
      <c r="H77" s="200"/>
      <c r="I77" s="200"/>
      <c r="J77" s="200"/>
      <c r="K77" s="41"/>
      <c r="L77" s="35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>
      <c r="A78" s="84"/>
      <c r="B78" s="84"/>
      <c r="C78" s="84"/>
      <c r="D78" s="84"/>
      <c r="E78" s="84"/>
      <c r="F78" s="84"/>
      <c r="G78" s="84"/>
      <c r="H78" s="84"/>
      <c r="I78" s="84"/>
      <c r="J78" s="84"/>
    </row>
    <row r="79" spans="1:31">
      <c r="A79" s="84"/>
      <c r="B79" s="84"/>
      <c r="C79" s="84"/>
      <c r="D79" s="84"/>
      <c r="E79" s="84"/>
      <c r="F79" s="84"/>
      <c r="G79" s="84"/>
      <c r="H79" s="84"/>
      <c r="I79" s="84"/>
      <c r="J79" s="84"/>
    </row>
    <row r="80" spans="1:31">
      <c r="A80" s="84"/>
      <c r="B80" s="84"/>
      <c r="C80" s="84"/>
      <c r="D80" s="84"/>
      <c r="E80" s="84"/>
      <c r="F80" s="84"/>
      <c r="G80" s="84"/>
      <c r="H80" s="84"/>
      <c r="I80" s="84"/>
      <c r="J80" s="84"/>
    </row>
    <row r="81" spans="1:47" s="2" customFormat="1" ht="6.9" hidden="1" customHeight="1">
      <c r="A81" s="169"/>
      <c r="B81" s="201"/>
      <c r="C81" s="202"/>
      <c r="D81" s="202"/>
      <c r="E81" s="202"/>
      <c r="F81" s="202"/>
      <c r="G81" s="202"/>
      <c r="H81" s="202"/>
      <c r="I81" s="202"/>
      <c r="J81" s="202"/>
      <c r="K81" s="43"/>
      <c r="L81" s="35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hidden="1" customHeight="1">
      <c r="A82" s="169"/>
      <c r="B82" s="168"/>
      <c r="C82" s="164" t="s">
        <v>104</v>
      </c>
      <c r="D82" s="169"/>
      <c r="E82" s="169"/>
      <c r="F82" s="169"/>
      <c r="G82" s="169"/>
      <c r="H82" s="169"/>
      <c r="I82" s="169"/>
      <c r="J82" s="169"/>
      <c r="K82" s="26"/>
      <c r="L82" s="35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hidden="1" customHeight="1">
      <c r="A83" s="169"/>
      <c r="B83" s="168"/>
      <c r="C83" s="169"/>
      <c r="D83" s="169"/>
      <c r="E83" s="169"/>
      <c r="F83" s="169"/>
      <c r="G83" s="169"/>
      <c r="H83" s="169"/>
      <c r="I83" s="169"/>
      <c r="J83" s="169"/>
      <c r="K83" s="26"/>
      <c r="L83" s="35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169"/>
      <c r="B84" s="168"/>
      <c r="C84" s="165" t="s">
        <v>14</v>
      </c>
      <c r="D84" s="169"/>
      <c r="E84" s="169"/>
      <c r="F84" s="169"/>
      <c r="G84" s="169"/>
      <c r="H84" s="169"/>
      <c r="I84" s="169"/>
      <c r="J84" s="169"/>
      <c r="K84" s="26"/>
      <c r="L84" s="35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>
      <c r="A85" s="169"/>
      <c r="B85" s="168"/>
      <c r="C85" s="169"/>
      <c r="D85" s="169"/>
      <c r="E85" s="166" t="str">
        <f>E7</f>
        <v>ETAPA JEN NSB</v>
      </c>
      <c r="F85" s="167"/>
      <c r="G85" s="167"/>
      <c r="H85" s="167"/>
      <c r="I85" s="169"/>
      <c r="J85" s="169"/>
      <c r="K85" s="26"/>
      <c r="L85" s="35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169"/>
      <c r="B86" s="168"/>
      <c r="C86" s="165" t="s">
        <v>94</v>
      </c>
      <c r="D86" s="169"/>
      <c r="E86" s="169"/>
      <c r="F86" s="169"/>
      <c r="G86" s="169"/>
      <c r="H86" s="169"/>
      <c r="I86" s="169"/>
      <c r="J86" s="169"/>
      <c r="K86" s="26"/>
      <c r="L86" s="35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169"/>
      <c r="B87" s="168"/>
      <c r="C87" s="169"/>
      <c r="D87" s="169"/>
      <c r="E87" s="170" t="str">
        <f>E9</f>
        <v>SO-00 - VEDLEJŠÍ ROZPOČTOVÉ NÁKLADY</v>
      </c>
      <c r="F87" s="171"/>
      <c r="G87" s="171"/>
      <c r="H87" s="171"/>
      <c r="I87" s="169"/>
      <c r="J87" s="169"/>
      <c r="K87" s="26"/>
      <c r="L87" s="35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hidden="1" customHeight="1">
      <c r="A88" s="169"/>
      <c r="B88" s="168"/>
      <c r="C88" s="169"/>
      <c r="D88" s="169"/>
      <c r="E88" s="169"/>
      <c r="F88" s="169"/>
      <c r="G88" s="169"/>
      <c r="H88" s="169"/>
      <c r="I88" s="169"/>
      <c r="J88" s="169"/>
      <c r="K88" s="26"/>
      <c r="L88" s="35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169"/>
      <c r="B89" s="168"/>
      <c r="C89" s="165" t="s">
        <v>18</v>
      </c>
      <c r="D89" s="169"/>
      <c r="E89" s="169"/>
      <c r="F89" s="172" t="str">
        <f>F12</f>
        <v>FLASCHARŮV DŮL</v>
      </c>
      <c r="G89" s="169"/>
      <c r="H89" s="169"/>
      <c r="I89" s="165" t="s">
        <v>20</v>
      </c>
      <c r="J89" s="173" t="str">
        <f>IF(J12="","",J12)</f>
        <v>23. 6. 2025</v>
      </c>
      <c r="K89" s="26"/>
      <c r="L89" s="35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hidden="1" customHeight="1">
      <c r="A90" s="169"/>
      <c r="B90" s="168"/>
      <c r="C90" s="169"/>
      <c r="D90" s="169"/>
      <c r="E90" s="169"/>
      <c r="F90" s="169"/>
      <c r="G90" s="169"/>
      <c r="H90" s="169"/>
      <c r="I90" s="169"/>
      <c r="J90" s="169"/>
      <c r="K90" s="26"/>
      <c r="L90" s="35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15" hidden="1" customHeight="1">
      <c r="A91" s="169"/>
      <c r="B91" s="168"/>
      <c r="C91" s="165" t="s">
        <v>22</v>
      </c>
      <c r="D91" s="169"/>
      <c r="E91" s="169"/>
      <c r="F91" s="172" t="str">
        <f>E15</f>
        <v>MĚSTO ODRY</v>
      </c>
      <c r="G91" s="169"/>
      <c r="H91" s="169"/>
      <c r="I91" s="165" t="s">
        <v>26</v>
      </c>
      <c r="J91" s="203" t="str">
        <f>E21</f>
        <v>Ing. Alois Kvěťák</v>
      </c>
      <c r="K91" s="26"/>
      <c r="L91" s="35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15" hidden="1" customHeight="1">
      <c r="A92" s="169"/>
      <c r="B92" s="168"/>
      <c r="C92" s="165" t="s">
        <v>25</v>
      </c>
      <c r="D92" s="169"/>
      <c r="E92" s="169"/>
      <c r="F92" s="172" t="str">
        <f>IF(E18="","",E18)</f>
        <v xml:space="preserve"> </v>
      </c>
      <c r="G92" s="169"/>
      <c r="H92" s="169"/>
      <c r="I92" s="165" t="s">
        <v>28</v>
      </c>
      <c r="J92" s="203" t="str">
        <f>E24</f>
        <v>Ing: ALOIS KVĚŤÁK</v>
      </c>
      <c r="K92" s="26"/>
      <c r="L92" s="35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169"/>
      <c r="B93" s="168"/>
      <c r="C93" s="169"/>
      <c r="D93" s="169"/>
      <c r="E93" s="169"/>
      <c r="F93" s="169"/>
      <c r="G93" s="169"/>
      <c r="H93" s="169"/>
      <c r="I93" s="169"/>
      <c r="J93" s="169"/>
      <c r="K93" s="26"/>
      <c r="L93" s="35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169"/>
      <c r="B94" s="168"/>
      <c r="C94" s="204" t="s">
        <v>105</v>
      </c>
      <c r="D94" s="184"/>
      <c r="E94" s="184"/>
      <c r="F94" s="184"/>
      <c r="G94" s="184"/>
      <c r="H94" s="184"/>
      <c r="I94" s="184"/>
      <c r="J94" s="205" t="s">
        <v>106</v>
      </c>
      <c r="K94" s="88"/>
      <c r="L94" s="35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169"/>
      <c r="B95" s="168"/>
      <c r="C95" s="169"/>
      <c r="D95" s="169"/>
      <c r="E95" s="169"/>
      <c r="F95" s="169"/>
      <c r="G95" s="169"/>
      <c r="H95" s="169"/>
      <c r="I95" s="169"/>
      <c r="J95" s="169"/>
      <c r="K95" s="26"/>
      <c r="L95" s="35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8" hidden="1" customHeight="1">
      <c r="A96" s="169"/>
      <c r="B96" s="168"/>
      <c r="C96" s="206" t="s">
        <v>107</v>
      </c>
      <c r="D96" s="169"/>
      <c r="E96" s="169"/>
      <c r="F96" s="169"/>
      <c r="G96" s="169"/>
      <c r="H96" s="169"/>
      <c r="I96" s="169"/>
      <c r="J96" s="179">
        <f>J123</f>
        <v>0</v>
      </c>
      <c r="K96" s="26"/>
      <c r="L96" s="35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5" t="s">
        <v>108</v>
      </c>
    </row>
    <row r="97" spans="1:31" s="9" customFormat="1" ht="24.9" hidden="1" customHeight="1">
      <c r="A97" s="208"/>
      <c r="B97" s="207"/>
      <c r="C97" s="208"/>
      <c r="D97" s="209" t="s">
        <v>109</v>
      </c>
      <c r="E97" s="210"/>
      <c r="F97" s="210"/>
      <c r="G97" s="210"/>
      <c r="H97" s="210"/>
      <c r="I97" s="210"/>
      <c r="J97" s="211">
        <f>J124</f>
        <v>0</v>
      </c>
      <c r="L97" s="90"/>
    </row>
    <row r="98" spans="1:31" s="10" customFormat="1" ht="19.95" hidden="1" customHeight="1">
      <c r="A98" s="213"/>
      <c r="B98" s="212"/>
      <c r="C98" s="213"/>
      <c r="D98" s="214" t="s">
        <v>110</v>
      </c>
      <c r="E98" s="215"/>
      <c r="F98" s="215"/>
      <c r="G98" s="215"/>
      <c r="H98" s="215"/>
      <c r="I98" s="215"/>
      <c r="J98" s="216">
        <f>J125</f>
        <v>0</v>
      </c>
      <c r="L98" s="91"/>
    </row>
    <row r="99" spans="1:31" s="10" customFormat="1" ht="19.95" hidden="1" customHeight="1">
      <c r="A99" s="213"/>
      <c r="B99" s="212"/>
      <c r="C99" s="213"/>
      <c r="D99" s="214" t="s">
        <v>111</v>
      </c>
      <c r="E99" s="215"/>
      <c r="F99" s="215"/>
      <c r="G99" s="215"/>
      <c r="H99" s="215"/>
      <c r="I99" s="215"/>
      <c r="J99" s="216">
        <f>J130</f>
        <v>0</v>
      </c>
      <c r="L99" s="91"/>
    </row>
    <row r="100" spans="1:31" s="10" customFormat="1" ht="19.95" hidden="1" customHeight="1">
      <c r="A100" s="213"/>
      <c r="B100" s="212"/>
      <c r="C100" s="213"/>
      <c r="D100" s="214" t="s">
        <v>112</v>
      </c>
      <c r="E100" s="215"/>
      <c r="F100" s="215"/>
      <c r="G100" s="215"/>
      <c r="H100" s="215"/>
      <c r="I100" s="215"/>
      <c r="J100" s="216">
        <f>J133</f>
        <v>0</v>
      </c>
      <c r="L100" s="91"/>
    </row>
    <row r="101" spans="1:31" s="10" customFormat="1" ht="19.95" hidden="1" customHeight="1">
      <c r="A101" s="213"/>
      <c r="B101" s="212"/>
      <c r="C101" s="213"/>
      <c r="D101" s="214" t="s">
        <v>113</v>
      </c>
      <c r="E101" s="215"/>
      <c r="F101" s="215"/>
      <c r="G101" s="215"/>
      <c r="H101" s="215"/>
      <c r="I101" s="215"/>
      <c r="J101" s="216">
        <f>J140</f>
        <v>0</v>
      </c>
      <c r="L101" s="91"/>
    </row>
    <row r="102" spans="1:31" s="10" customFormat="1" ht="19.95" hidden="1" customHeight="1">
      <c r="A102" s="213"/>
      <c r="B102" s="212"/>
      <c r="C102" s="213"/>
      <c r="D102" s="214" t="s">
        <v>114</v>
      </c>
      <c r="E102" s="215"/>
      <c r="F102" s="215"/>
      <c r="G102" s="215"/>
      <c r="H102" s="215"/>
      <c r="I102" s="215"/>
      <c r="J102" s="216">
        <f>J142</f>
        <v>0</v>
      </c>
      <c r="L102" s="91"/>
    </row>
    <row r="103" spans="1:31" s="10" customFormat="1" ht="19.95" hidden="1" customHeight="1">
      <c r="A103" s="213"/>
      <c r="B103" s="212"/>
      <c r="C103" s="213"/>
      <c r="D103" s="214" t="s">
        <v>115</v>
      </c>
      <c r="E103" s="215"/>
      <c r="F103" s="215"/>
      <c r="G103" s="215"/>
      <c r="H103" s="215"/>
      <c r="I103" s="215"/>
      <c r="J103" s="216">
        <f>J145</f>
        <v>0</v>
      </c>
      <c r="L103" s="91"/>
    </row>
    <row r="104" spans="1:31" s="2" customFormat="1" ht="21.75" hidden="1" customHeight="1">
      <c r="A104" s="169"/>
      <c r="B104" s="168"/>
      <c r="C104" s="169"/>
      <c r="D104" s="169"/>
      <c r="E104" s="169"/>
      <c r="F104" s="169"/>
      <c r="G104" s="169"/>
      <c r="H104" s="169"/>
      <c r="I104" s="169"/>
      <c r="J104" s="169"/>
      <c r="K104" s="26"/>
      <c r="L104" s="35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6.9" hidden="1" customHeight="1">
      <c r="A105" s="169"/>
      <c r="B105" s="199"/>
      <c r="C105" s="200"/>
      <c r="D105" s="200"/>
      <c r="E105" s="200"/>
      <c r="F105" s="200"/>
      <c r="G105" s="200"/>
      <c r="H105" s="200"/>
      <c r="I105" s="200"/>
      <c r="J105" s="200"/>
      <c r="K105" s="41"/>
      <c r="L105" s="35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ht="10.199999999999999" hidden="1">
      <c r="A106" s="84"/>
      <c r="B106" s="84"/>
      <c r="C106" s="84"/>
      <c r="D106" s="84"/>
      <c r="E106" s="84"/>
      <c r="F106" s="84"/>
      <c r="G106" s="84"/>
      <c r="H106" s="84"/>
      <c r="I106" s="84"/>
      <c r="J106" s="84"/>
    </row>
    <row r="107" spans="1:31" ht="10.199999999999999" hidden="1">
      <c r="A107" s="84"/>
      <c r="B107" s="84"/>
      <c r="C107" s="84"/>
      <c r="D107" s="84"/>
      <c r="E107" s="84"/>
      <c r="F107" s="84"/>
      <c r="G107" s="84"/>
      <c r="H107" s="84"/>
      <c r="I107" s="84"/>
      <c r="J107" s="84"/>
    </row>
    <row r="108" spans="1:31" ht="10.199999999999999" hidden="1">
      <c r="A108" s="84"/>
      <c r="B108" s="84"/>
      <c r="C108" s="84"/>
      <c r="D108" s="84"/>
      <c r="E108" s="84"/>
      <c r="F108" s="84"/>
      <c r="G108" s="84"/>
      <c r="H108" s="84"/>
      <c r="I108" s="84"/>
      <c r="J108" s="84"/>
    </row>
    <row r="109" spans="1:31" s="2" customFormat="1" ht="6.9" customHeight="1">
      <c r="A109" s="169"/>
      <c r="B109" s="201"/>
      <c r="C109" s="202"/>
      <c r="D109" s="202"/>
      <c r="E109" s="202"/>
      <c r="F109" s="202"/>
      <c r="G109" s="202"/>
      <c r="H109" s="202"/>
      <c r="I109" s="202"/>
      <c r="J109" s="202"/>
      <c r="K109" s="43"/>
      <c r="L109" s="35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24.9" customHeight="1">
      <c r="A110" s="169"/>
      <c r="B110" s="168"/>
      <c r="C110" s="164" t="s">
        <v>116</v>
      </c>
      <c r="D110" s="169"/>
      <c r="E110" s="169"/>
      <c r="F110" s="169"/>
      <c r="G110" s="169"/>
      <c r="H110" s="169"/>
      <c r="I110" s="169"/>
      <c r="J110" s="169"/>
      <c r="K110" s="26"/>
      <c r="L110" s="35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" customHeight="1">
      <c r="A111" s="169"/>
      <c r="B111" s="168"/>
      <c r="C111" s="169"/>
      <c r="D111" s="169"/>
      <c r="E111" s="169"/>
      <c r="F111" s="169"/>
      <c r="G111" s="169"/>
      <c r="H111" s="169"/>
      <c r="I111" s="169"/>
      <c r="J111" s="169"/>
      <c r="K111" s="26"/>
      <c r="L111" s="35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169"/>
      <c r="B112" s="168"/>
      <c r="C112" s="165" t="s">
        <v>14</v>
      </c>
      <c r="D112" s="169"/>
      <c r="E112" s="169"/>
      <c r="F112" s="169"/>
      <c r="G112" s="169"/>
      <c r="H112" s="169"/>
      <c r="I112" s="169"/>
      <c r="J112" s="169"/>
      <c r="K112" s="26"/>
      <c r="L112" s="35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6.5" customHeight="1">
      <c r="A113" s="169"/>
      <c r="B113" s="168"/>
      <c r="C113" s="169"/>
      <c r="D113" s="169"/>
      <c r="E113" s="166" t="str">
        <f>E7</f>
        <v>ETAPA JEN NSB</v>
      </c>
      <c r="F113" s="167"/>
      <c r="G113" s="167"/>
      <c r="H113" s="167"/>
      <c r="I113" s="169"/>
      <c r="J113" s="169"/>
      <c r="K113" s="26"/>
      <c r="L113" s="35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169"/>
      <c r="B114" s="168"/>
      <c r="C114" s="165" t="s">
        <v>94</v>
      </c>
      <c r="D114" s="169"/>
      <c r="E114" s="169"/>
      <c r="F114" s="169"/>
      <c r="G114" s="169"/>
      <c r="H114" s="169"/>
      <c r="I114" s="169"/>
      <c r="J114" s="169"/>
      <c r="K114" s="26"/>
      <c r="L114" s="35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>
      <c r="A115" s="169"/>
      <c r="B115" s="168"/>
      <c r="C115" s="169"/>
      <c r="D115" s="169"/>
      <c r="E115" s="170" t="str">
        <f>E9</f>
        <v>SO-00 - VEDLEJŠÍ ROZPOČTOVÉ NÁKLADY</v>
      </c>
      <c r="F115" s="171"/>
      <c r="G115" s="171"/>
      <c r="H115" s="171"/>
      <c r="I115" s="169"/>
      <c r="J115" s="169"/>
      <c r="K115" s="26"/>
      <c r="L115" s="35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" customHeight="1">
      <c r="A116" s="169"/>
      <c r="B116" s="168"/>
      <c r="C116" s="169"/>
      <c r="D116" s="169"/>
      <c r="E116" s="169"/>
      <c r="F116" s="169"/>
      <c r="G116" s="169"/>
      <c r="H116" s="169"/>
      <c r="I116" s="169"/>
      <c r="J116" s="169"/>
      <c r="K116" s="26"/>
      <c r="L116" s="35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2" customHeight="1">
      <c r="A117" s="169"/>
      <c r="B117" s="168"/>
      <c r="C117" s="165" t="s">
        <v>18</v>
      </c>
      <c r="D117" s="169"/>
      <c r="E117" s="169"/>
      <c r="F117" s="172" t="str">
        <f>F12</f>
        <v>FLASCHARŮV DŮL</v>
      </c>
      <c r="G117" s="169"/>
      <c r="H117" s="169"/>
      <c r="I117" s="165" t="s">
        <v>20</v>
      </c>
      <c r="J117" s="173" t="str">
        <f>IF(J12="","",J12)</f>
        <v>23. 6. 2025</v>
      </c>
      <c r="K117" s="26"/>
      <c r="L117" s="35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" customHeight="1">
      <c r="A118" s="169"/>
      <c r="B118" s="168"/>
      <c r="C118" s="169"/>
      <c r="D118" s="169"/>
      <c r="E118" s="169"/>
      <c r="F118" s="169"/>
      <c r="G118" s="169"/>
      <c r="H118" s="169"/>
      <c r="I118" s="169"/>
      <c r="J118" s="169"/>
      <c r="K118" s="26"/>
      <c r="L118" s="35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15" customHeight="1">
      <c r="A119" s="169"/>
      <c r="B119" s="168"/>
      <c r="C119" s="165" t="s">
        <v>22</v>
      </c>
      <c r="D119" s="169"/>
      <c r="E119" s="169"/>
      <c r="F119" s="172" t="str">
        <f>E15</f>
        <v>MĚSTO ODRY</v>
      </c>
      <c r="G119" s="169"/>
      <c r="H119" s="169"/>
      <c r="I119" s="165" t="s">
        <v>26</v>
      </c>
      <c r="J119" s="203" t="str">
        <f>E21</f>
        <v>Ing. Alois Kvěťák</v>
      </c>
      <c r="K119" s="26"/>
      <c r="L119" s="35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15" customHeight="1">
      <c r="A120" s="169"/>
      <c r="B120" s="168"/>
      <c r="C120" s="165" t="s">
        <v>25</v>
      </c>
      <c r="D120" s="169"/>
      <c r="E120" s="169"/>
      <c r="F120" s="172" t="str">
        <f>IF(E18="","",E18)</f>
        <v xml:space="preserve"> </v>
      </c>
      <c r="G120" s="169"/>
      <c r="H120" s="169"/>
      <c r="I120" s="165" t="s">
        <v>28</v>
      </c>
      <c r="J120" s="203" t="str">
        <f>E24</f>
        <v>Ing: ALOIS KVĚŤÁK</v>
      </c>
      <c r="K120" s="26"/>
      <c r="L120" s="35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0.35" customHeight="1">
      <c r="A121" s="169"/>
      <c r="B121" s="168"/>
      <c r="C121" s="169"/>
      <c r="D121" s="169"/>
      <c r="E121" s="169"/>
      <c r="F121" s="169"/>
      <c r="G121" s="169"/>
      <c r="H121" s="169"/>
      <c r="I121" s="169"/>
      <c r="J121" s="169"/>
      <c r="K121" s="26"/>
      <c r="L121" s="35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11" customFormat="1" ht="29.25" customHeight="1">
      <c r="A122" s="243"/>
      <c r="B122" s="217"/>
      <c r="C122" s="218" t="s">
        <v>117</v>
      </c>
      <c r="D122" s="219" t="s">
        <v>55</v>
      </c>
      <c r="E122" s="219" t="s">
        <v>51</v>
      </c>
      <c r="F122" s="219" t="s">
        <v>52</v>
      </c>
      <c r="G122" s="219" t="s">
        <v>118</v>
      </c>
      <c r="H122" s="219" t="s">
        <v>119</v>
      </c>
      <c r="I122" s="219" t="s">
        <v>120</v>
      </c>
      <c r="J122" s="220" t="s">
        <v>106</v>
      </c>
      <c r="K122" s="93" t="s">
        <v>121</v>
      </c>
      <c r="L122" s="94"/>
      <c r="M122" s="54" t="s">
        <v>1</v>
      </c>
      <c r="N122" s="55" t="s">
        <v>34</v>
      </c>
      <c r="O122" s="55" t="s">
        <v>122</v>
      </c>
      <c r="P122" s="55" t="s">
        <v>123</v>
      </c>
      <c r="Q122" s="55" t="s">
        <v>124</v>
      </c>
      <c r="R122" s="55" t="s">
        <v>125</v>
      </c>
      <c r="S122" s="55" t="s">
        <v>126</v>
      </c>
      <c r="T122" s="56" t="s">
        <v>127</v>
      </c>
      <c r="U122" s="92"/>
      <c r="V122" s="92"/>
      <c r="W122" s="92"/>
      <c r="X122" s="92"/>
      <c r="Y122" s="92"/>
      <c r="Z122" s="92"/>
      <c r="AA122" s="92"/>
      <c r="AB122" s="92"/>
      <c r="AC122" s="92"/>
      <c r="AD122" s="92"/>
      <c r="AE122" s="92"/>
    </row>
    <row r="123" spans="1:65" s="2" customFormat="1" ht="22.8" customHeight="1">
      <c r="A123" s="169"/>
      <c r="B123" s="168"/>
      <c r="C123" s="221" t="s">
        <v>128</v>
      </c>
      <c r="D123" s="169"/>
      <c r="E123" s="169"/>
      <c r="F123" s="169"/>
      <c r="G123" s="169"/>
      <c r="H123" s="169"/>
      <c r="I123" s="169"/>
      <c r="J123" s="222">
        <f>BK123</f>
        <v>0</v>
      </c>
      <c r="K123" s="26"/>
      <c r="L123" s="27"/>
      <c r="M123" s="57"/>
      <c r="N123" s="48"/>
      <c r="O123" s="58"/>
      <c r="P123" s="95">
        <f>P124</f>
        <v>0</v>
      </c>
      <c r="Q123" s="58"/>
      <c r="R123" s="95">
        <f>R124</f>
        <v>0</v>
      </c>
      <c r="S123" s="58"/>
      <c r="T123" s="96">
        <f>T124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T123" s="15" t="s">
        <v>69</v>
      </c>
      <c r="AU123" s="15" t="s">
        <v>108</v>
      </c>
      <c r="BK123" s="97">
        <f>BK124</f>
        <v>0</v>
      </c>
    </row>
    <row r="124" spans="1:65" s="12" customFormat="1" ht="25.95" customHeight="1">
      <c r="A124" s="159"/>
      <c r="B124" s="223"/>
      <c r="C124" s="159"/>
      <c r="D124" s="224" t="s">
        <v>69</v>
      </c>
      <c r="E124" s="225" t="s">
        <v>129</v>
      </c>
      <c r="F124" s="225" t="s">
        <v>130</v>
      </c>
      <c r="G124" s="159"/>
      <c r="H124" s="159"/>
      <c r="I124" s="159"/>
      <c r="J124" s="226">
        <f>BK124</f>
        <v>0</v>
      </c>
      <c r="L124" s="98"/>
      <c r="M124" s="100"/>
      <c r="N124" s="101"/>
      <c r="O124" s="101"/>
      <c r="P124" s="102">
        <f>P125+P130+P133+P140+P142+P145</f>
        <v>0</v>
      </c>
      <c r="Q124" s="101"/>
      <c r="R124" s="102">
        <f>R125+R130+R133+R140+R142+R145</f>
        <v>0</v>
      </c>
      <c r="S124" s="101"/>
      <c r="T124" s="103">
        <f>T125+T130+T133+T140+T142+T145</f>
        <v>0</v>
      </c>
      <c r="AR124" s="99" t="s">
        <v>131</v>
      </c>
      <c r="AT124" s="104" t="s">
        <v>69</v>
      </c>
      <c r="AU124" s="104" t="s">
        <v>70</v>
      </c>
      <c r="AY124" s="99" t="s">
        <v>132</v>
      </c>
      <c r="BK124" s="105">
        <f>BK125+BK130+BK133+BK140+BK142+BK145</f>
        <v>0</v>
      </c>
    </row>
    <row r="125" spans="1:65" s="12" customFormat="1" ht="22.8" customHeight="1">
      <c r="A125" s="159"/>
      <c r="B125" s="223"/>
      <c r="C125" s="159"/>
      <c r="D125" s="224" t="s">
        <v>69</v>
      </c>
      <c r="E125" s="227" t="s">
        <v>133</v>
      </c>
      <c r="F125" s="227" t="s">
        <v>134</v>
      </c>
      <c r="G125" s="159"/>
      <c r="H125" s="159"/>
      <c r="I125" s="159"/>
      <c r="J125" s="228">
        <f>BK125</f>
        <v>0</v>
      </c>
      <c r="L125" s="98"/>
      <c r="M125" s="100"/>
      <c r="N125" s="101"/>
      <c r="O125" s="101"/>
      <c r="P125" s="102">
        <f>SUM(P126:P129)</f>
        <v>0</v>
      </c>
      <c r="Q125" s="101"/>
      <c r="R125" s="102">
        <f>SUM(R126:R129)</f>
        <v>0</v>
      </c>
      <c r="S125" s="101"/>
      <c r="T125" s="103">
        <f>SUM(T126:T129)</f>
        <v>0</v>
      </c>
      <c r="AR125" s="99" t="s">
        <v>131</v>
      </c>
      <c r="AT125" s="104" t="s">
        <v>69</v>
      </c>
      <c r="AU125" s="104" t="s">
        <v>78</v>
      </c>
      <c r="AY125" s="99" t="s">
        <v>132</v>
      </c>
      <c r="BK125" s="105">
        <f>SUM(BK126:BK129)</f>
        <v>0</v>
      </c>
    </row>
    <row r="126" spans="1:65" s="2" customFormat="1" ht="37.799999999999997" customHeight="1">
      <c r="A126" s="169"/>
      <c r="B126" s="168"/>
      <c r="C126" s="229" t="s">
        <v>78</v>
      </c>
      <c r="D126" s="229" t="s">
        <v>135</v>
      </c>
      <c r="E126" s="230" t="s">
        <v>136</v>
      </c>
      <c r="F126" s="231" t="s">
        <v>137</v>
      </c>
      <c r="G126" s="232" t="s">
        <v>138</v>
      </c>
      <c r="H126" s="233">
        <v>2</v>
      </c>
      <c r="I126" s="106"/>
      <c r="J126" s="158">
        <f>ROUND(I126*H126,2)</f>
        <v>0</v>
      </c>
      <c r="K126" s="107"/>
      <c r="L126" s="27"/>
      <c r="M126" s="108" t="s">
        <v>1</v>
      </c>
      <c r="N126" s="109" t="s">
        <v>35</v>
      </c>
      <c r="O126" s="110">
        <v>0</v>
      </c>
      <c r="P126" s="110">
        <f>O126*H126</f>
        <v>0</v>
      </c>
      <c r="Q126" s="110">
        <v>0</v>
      </c>
      <c r="R126" s="110">
        <f>Q126*H126</f>
        <v>0</v>
      </c>
      <c r="S126" s="110">
        <v>0</v>
      </c>
      <c r="T126" s="111">
        <f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12" t="s">
        <v>139</v>
      </c>
      <c r="AT126" s="112" t="s">
        <v>135</v>
      </c>
      <c r="AU126" s="112" t="s">
        <v>80</v>
      </c>
      <c r="AY126" s="15" t="s">
        <v>132</v>
      </c>
      <c r="BE126" s="113">
        <f>IF(N126="základní",J126,0)</f>
        <v>0</v>
      </c>
      <c r="BF126" s="113">
        <f>IF(N126="snížená",J126,0)</f>
        <v>0</v>
      </c>
      <c r="BG126" s="113">
        <f>IF(N126="zákl. přenesená",J126,0)</f>
        <v>0</v>
      </c>
      <c r="BH126" s="113">
        <f>IF(N126="sníž. přenesená",J126,0)</f>
        <v>0</v>
      </c>
      <c r="BI126" s="113">
        <f>IF(N126="nulová",J126,0)</f>
        <v>0</v>
      </c>
      <c r="BJ126" s="15" t="s">
        <v>78</v>
      </c>
      <c r="BK126" s="113">
        <f>ROUND(I126*H126,2)</f>
        <v>0</v>
      </c>
      <c r="BL126" s="15" t="s">
        <v>139</v>
      </c>
      <c r="BM126" s="112" t="s">
        <v>140</v>
      </c>
    </row>
    <row r="127" spans="1:65" s="2" customFormat="1" ht="37.799999999999997" customHeight="1">
      <c r="A127" s="169"/>
      <c r="B127" s="168"/>
      <c r="C127" s="229" t="s">
        <v>80</v>
      </c>
      <c r="D127" s="229" t="s">
        <v>135</v>
      </c>
      <c r="E127" s="230" t="s">
        <v>141</v>
      </c>
      <c r="F127" s="231" t="s">
        <v>142</v>
      </c>
      <c r="G127" s="232" t="s">
        <v>143</v>
      </c>
      <c r="H127" s="233">
        <v>1</v>
      </c>
      <c r="I127" s="106"/>
      <c r="J127" s="158">
        <f>ROUND(I127*H127,2)</f>
        <v>0</v>
      </c>
      <c r="K127" s="107"/>
      <c r="L127" s="27"/>
      <c r="M127" s="108" t="s">
        <v>1</v>
      </c>
      <c r="N127" s="109" t="s">
        <v>35</v>
      </c>
      <c r="O127" s="110">
        <v>0</v>
      </c>
      <c r="P127" s="110">
        <f>O127*H127</f>
        <v>0</v>
      </c>
      <c r="Q127" s="110">
        <v>0</v>
      </c>
      <c r="R127" s="110">
        <f>Q127*H127</f>
        <v>0</v>
      </c>
      <c r="S127" s="110">
        <v>0</v>
      </c>
      <c r="T127" s="111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12" t="s">
        <v>139</v>
      </c>
      <c r="AT127" s="112" t="s">
        <v>135</v>
      </c>
      <c r="AU127" s="112" t="s">
        <v>80</v>
      </c>
      <c r="AY127" s="15" t="s">
        <v>132</v>
      </c>
      <c r="BE127" s="113">
        <f>IF(N127="základní",J127,0)</f>
        <v>0</v>
      </c>
      <c r="BF127" s="113">
        <f>IF(N127="snížená",J127,0)</f>
        <v>0</v>
      </c>
      <c r="BG127" s="113">
        <f>IF(N127="zákl. přenesená",J127,0)</f>
        <v>0</v>
      </c>
      <c r="BH127" s="113">
        <f>IF(N127="sníž. přenesená",J127,0)</f>
        <v>0</v>
      </c>
      <c r="BI127" s="113">
        <f>IF(N127="nulová",J127,0)</f>
        <v>0</v>
      </c>
      <c r="BJ127" s="15" t="s">
        <v>78</v>
      </c>
      <c r="BK127" s="113">
        <f>ROUND(I127*H127,2)</f>
        <v>0</v>
      </c>
      <c r="BL127" s="15" t="s">
        <v>139</v>
      </c>
      <c r="BM127" s="112" t="s">
        <v>144</v>
      </c>
    </row>
    <row r="128" spans="1:65" s="2" customFormat="1" ht="16.5" customHeight="1">
      <c r="A128" s="169"/>
      <c r="B128" s="168"/>
      <c r="C128" s="229" t="s">
        <v>8</v>
      </c>
      <c r="D128" s="229" t="s">
        <v>135</v>
      </c>
      <c r="E128" s="230" t="s">
        <v>145</v>
      </c>
      <c r="F128" s="231" t="s">
        <v>146</v>
      </c>
      <c r="G128" s="232" t="s">
        <v>147</v>
      </c>
      <c r="H128" s="233">
        <v>1</v>
      </c>
      <c r="I128" s="106"/>
      <c r="J128" s="158">
        <f>ROUND(I128*H128,2)</f>
        <v>0</v>
      </c>
      <c r="K128" s="107"/>
      <c r="L128" s="27"/>
      <c r="M128" s="108" t="s">
        <v>1</v>
      </c>
      <c r="N128" s="109" t="s">
        <v>35</v>
      </c>
      <c r="O128" s="110">
        <v>0</v>
      </c>
      <c r="P128" s="110">
        <f>O128*H128</f>
        <v>0</v>
      </c>
      <c r="Q128" s="110">
        <v>0</v>
      </c>
      <c r="R128" s="110">
        <f>Q128*H128</f>
        <v>0</v>
      </c>
      <c r="S128" s="110">
        <v>0</v>
      </c>
      <c r="T128" s="111">
        <f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12" t="s">
        <v>139</v>
      </c>
      <c r="AT128" s="112" t="s">
        <v>135</v>
      </c>
      <c r="AU128" s="112" t="s">
        <v>80</v>
      </c>
      <c r="AY128" s="15" t="s">
        <v>132</v>
      </c>
      <c r="BE128" s="113">
        <f>IF(N128="základní",J128,0)</f>
        <v>0</v>
      </c>
      <c r="BF128" s="113">
        <f>IF(N128="snížená",J128,0)</f>
        <v>0</v>
      </c>
      <c r="BG128" s="113">
        <f>IF(N128="zákl. přenesená",J128,0)</f>
        <v>0</v>
      </c>
      <c r="BH128" s="113">
        <f>IF(N128="sníž. přenesená",J128,0)</f>
        <v>0</v>
      </c>
      <c r="BI128" s="113">
        <f>IF(N128="nulová",J128,0)</f>
        <v>0</v>
      </c>
      <c r="BJ128" s="15" t="s">
        <v>78</v>
      </c>
      <c r="BK128" s="113">
        <f>ROUND(I128*H128,2)</f>
        <v>0</v>
      </c>
      <c r="BL128" s="15" t="s">
        <v>139</v>
      </c>
      <c r="BM128" s="112" t="s">
        <v>148</v>
      </c>
    </row>
    <row r="129" spans="1:65" s="2" customFormat="1" ht="16.5" customHeight="1">
      <c r="A129" s="169"/>
      <c r="B129" s="168"/>
      <c r="C129" s="229" t="s">
        <v>149</v>
      </c>
      <c r="D129" s="229" t="s">
        <v>135</v>
      </c>
      <c r="E129" s="230" t="s">
        <v>150</v>
      </c>
      <c r="F129" s="231" t="s">
        <v>151</v>
      </c>
      <c r="G129" s="232" t="s">
        <v>143</v>
      </c>
      <c r="H129" s="233">
        <v>1</v>
      </c>
      <c r="I129" s="106"/>
      <c r="J129" s="158">
        <f>ROUND(I129*H129,2)</f>
        <v>0</v>
      </c>
      <c r="K129" s="107"/>
      <c r="L129" s="27"/>
      <c r="M129" s="108" t="s">
        <v>1</v>
      </c>
      <c r="N129" s="109" t="s">
        <v>35</v>
      </c>
      <c r="O129" s="110">
        <v>0</v>
      </c>
      <c r="P129" s="110">
        <f>O129*H129</f>
        <v>0</v>
      </c>
      <c r="Q129" s="110">
        <v>0</v>
      </c>
      <c r="R129" s="110">
        <f>Q129*H129</f>
        <v>0</v>
      </c>
      <c r="S129" s="110">
        <v>0</v>
      </c>
      <c r="T129" s="111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12" t="s">
        <v>139</v>
      </c>
      <c r="AT129" s="112" t="s">
        <v>135</v>
      </c>
      <c r="AU129" s="112" t="s">
        <v>80</v>
      </c>
      <c r="AY129" s="15" t="s">
        <v>132</v>
      </c>
      <c r="BE129" s="113">
        <f>IF(N129="základní",J129,0)</f>
        <v>0</v>
      </c>
      <c r="BF129" s="113">
        <f>IF(N129="snížená",J129,0)</f>
        <v>0</v>
      </c>
      <c r="BG129" s="113">
        <f>IF(N129="zákl. přenesená",J129,0)</f>
        <v>0</v>
      </c>
      <c r="BH129" s="113">
        <f>IF(N129="sníž. přenesená",J129,0)</f>
        <v>0</v>
      </c>
      <c r="BI129" s="113">
        <f>IF(N129="nulová",J129,0)</f>
        <v>0</v>
      </c>
      <c r="BJ129" s="15" t="s">
        <v>78</v>
      </c>
      <c r="BK129" s="113">
        <f>ROUND(I129*H129,2)</f>
        <v>0</v>
      </c>
      <c r="BL129" s="15" t="s">
        <v>139</v>
      </c>
      <c r="BM129" s="112" t="s">
        <v>152</v>
      </c>
    </row>
    <row r="130" spans="1:65" s="12" customFormat="1" ht="22.8" customHeight="1">
      <c r="A130" s="159"/>
      <c r="B130" s="223"/>
      <c r="C130" s="159"/>
      <c r="D130" s="224" t="s">
        <v>69</v>
      </c>
      <c r="E130" s="227" t="s">
        <v>153</v>
      </c>
      <c r="F130" s="227" t="s">
        <v>154</v>
      </c>
      <c r="G130" s="159"/>
      <c r="H130" s="159"/>
      <c r="I130" s="161"/>
      <c r="J130" s="228">
        <f>BK130</f>
        <v>0</v>
      </c>
      <c r="L130" s="98"/>
      <c r="M130" s="100"/>
      <c r="N130" s="101"/>
      <c r="O130" s="101"/>
      <c r="P130" s="102">
        <f>SUM(P131:P132)</f>
        <v>0</v>
      </c>
      <c r="Q130" s="101"/>
      <c r="R130" s="102">
        <f>SUM(R131:R132)</f>
        <v>0</v>
      </c>
      <c r="S130" s="101"/>
      <c r="T130" s="103">
        <f>SUM(T131:T132)</f>
        <v>0</v>
      </c>
      <c r="AR130" s="99" t="s">
        <v>131</v>
      </c>
      <c r="AT130" s="104" t="s">
        <v>69</v>
      </c>
      <c r="AU130" s="104" t="s">
        <v>78</v>
      </c>
      <c r="AY130" s="99" t="s">
        <v>132</v>
      </c>
      <c r="BK130" s="105">
        <f>SUM(BK131:BK132)</f>
        <v>0</v>
      </c>
    </row>
    <row r="131" spans="1:65" s="2" customFormat="1" ht="37.799999999999997" customHeight="1">
      <c r="A131" s="169"/>
      <c r="B131" s="168"/>
      <c r="C131" s="229" t="s">
        <v>155</v>
      </c>
      <c r="D131" s="229" t="s">
        <v>135</v>
      </c>
      <c r="E131" s="230" t="s">
        <v>156</v>
      </c>
      <c r="F131" s="231" t="s">
        <v>157</v>
      </c>
      <c r="G131" s="232" t="s">
        <v>158</v>
      </c>
      <c r="H131" s="233">
        <v>4668.75</v>
      </c>
      <c r="I131" s="106"/>
      <c r="J131" s="158">
        <f>ROUND(I131*H131,2)</f>
        <v>0</v>
      </c>
      <c r="K131" s="107"/>
      <c r="L131" s="27"/>
      <c r="M131" s="108" t="s">
        <v>1</v>
      </c>
      <c r="N131" s="109" t="s">
        <v>35</v>
      </c>
      <c r="O131" s="110">
        <v>0</v>
      </c>
      <c r="P131" s="110">
        <f>O131*H131</f>
        <v>0</v>
      </c>
      <c r="Q131" s="110">
        <v>0</v>
      </c>
      <c r="R131" s="110">
        <f>Q131*H131</f>
        <v>0</v>
      </c>
      <c r="S131" s="110">
        <v>0</v>
      </c>
      <c r="T131" s="111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12" t="s">
        <v>139</v>
      </c>
      <c r="AT131" s="112" t="s">
        <v>135</v>
      </c>
      <c r="AU131" s="112" t="s">
        <v>80</v>
      </c>
      <c r="AY131" s="15" t="s">
        <v>132</v>
      </c>
      <c r="BE131" s="113">
        <f>IF(N131="základní",J131,0)</f>
        <v>0</v>
      </c>
      <c r="BF131" s="113">
        <f>IF(N131="snížená",J131,0)</f>
        <v>0</v>
      </c>
      <c r="BG131" s="113">
        <f>IF(N131="zákl. přenesená",J131,0)</f>
        <v>0</v>
      </c>
      <c r="BH131" s="113">
        <f>IF(N131="sníž. přenesená",J131,0)</f>
        <v>0</v>
      </c>
      <c r="BI131" s="113">
        <f>IF(N131="nulová",J131,0)</f>
        <v>0</v>
      </c>
      <c r="BJ131" s="15" t="s">
        <v>78</v>
      </c>
      <c r="BK131" s="113">
        <f>ROUND(I131*H131,2)</f>
        <v>0</v>
      </c>
      <c r="BL131" s="15" t="s">
        <v>139</v>
      </c>
      <c r="BM131" s="112" t="s">
        <v>159</v>
      </c>
    </row>
    <row r="132" spans="1:65" s="13" customFormat="1" ht="10.199999999999999">
      <c r="A132" s="160"/>
      <c r="B132" s="234"/>
      <c r="C132" s="160"/>
      <c r="D132" s="235" t="s">
        <v>160</v>
      </c>
      <c r="E132" s="236" t="s">
        <v>1</v>
      </c>
      <c r="F132" s="237" t="s">
        <v>161</v>
      </c>
      <c r="G132" s="160"/>
      <c r="H132" s="238">
        <v>4668.75</v>
      </c>
      <c r="I132" s="162"/>
      <c r="J132" s="160"/>
      <c r="L132" s="114"/>
      <c r="M132" s="116"/>
      <c r="N132" s="117"/>
      <c r="O132" s="117"/>
      <c r="P132" s="117"/>
      <c r="Q132" s="117"/>
      <c r="R132" s="117"/>
      <c r="S132" s="117"/>
      <c r="T132" s="118"/>
      <c r="AT132" s="115" t="s">
        <v>160</v>
      </c>
      <c r="AU132" s="115" t="s">
        <v>80</v>
      </c>
      <c r="AV132" s="13" t="s">
        <v>80</v>
      </c>
      <c r="AW132" s="13" t="s">
        <v>27</v>
      </c>
      <c r="AX132" s="13" t="s">
        <v>78</v>
      </c>
      <c r="AY132" s="115" t="s">
        <v>132</v>
      </c>
    </row>
    <row r="133" spans="1:65" s="12" customFormat="1" ht="22.8" customHeight="1">
      <c r="A133" s="159"/>
      <c r="B133" s="223"/>
      <c r="C133" s="159"/>
      <c r="D133" s="224" t="s">
        <v>69</v>
      </c>
      <c r="E133" s="227" t="s">
        <v>162</v>
      </c>
      <c r="F133" s="227" t="s">
        <v>163</v>
      </c>
      <c r="G133" s="159"/>
      <c r="H133" s="159"/>
      <c r="I133" s="161"/>
      <c r="J133" s="228">
        <f>BK133</f>
        <v>0</v>
      </c>
      <c r="L133" s="98"/>
      <c r="M133" s="100"/>
      <c r="N133" s="101"/>
      <c r="O133" s="101"/>
      <c r="P133" s="102">
        <f>SUM(P134:P139)</f>
        <v>0</v>
      </c>
      <c r="Q133" s="101"/>
      <c r="R133" s="102">
        <f>SUM(R134:R139)</f>
        <v>0</v>
      </c>
      <c r="S133" s="101"/>
      <c r="T133" s="103">
        <f>SUM(T134:T139)</f>
        <v>0</v>
      </c>
      <c r="AR133" s="99" t="s">
        <v>131</v>
      </c>
      <c r="AT133" s="104" t="s">
        <v>69</v>
      </c>
      <c r="AU133" s="104" t="s">
        <v>78</v>
      </c>
      <c r="AY133" s="99" t="s">
        <v>132</v>
      </c>
      <c r="BK133" s="105">
        <f>SUM(BK134:BK139)</f>
        <v>0</v>
      </c>
    </row>
    <row r="134" spans="1:65" s="2" customFormat="1" ht="24.15" customHeight="1">
      <c r="A134" s="169"/>
      <c r="B134" s="168"/>
      <c r="C134" s="229" t="s">
        <v>164</v>
      </c>
      <c r="D134" s="229" t="s">
        <v>135</v>
      </c>
      <c r="E134" s="230" t="s">
        <v>165</v>
      </c>
      <c r="F134" s="231" t="s">
        <v>166</v>
      </c>
      <c r="G134" s="232" t="s">
        <v>158</v>
      </c>
      <c r="H134" s="233">
        <v>144</v>
      </c>
      <c r="I134" s="106"/>
      <c r="J134" s="158">
        <f>ROUND(I134*H134,2)</f>
        <v>0</v>
      </c>
      <c r="K134" s="107"/>
      <c r="L134" s="27"/>
      <c r="M134" s="108" t="s">
        <v>1</v>
      </c>
      <c r="N134" s="109" t="s">
        <v>35</v>
      </c>
      <c r="O134" s="110">
        <v>0</v>
      </c>
      <c r="P134" s="110">
        <f>O134*H134</f>
        <v>0</v>
      </c>
      <c r="Q134" s="110">
        <v>0</v>
      </c>
      <c r="R134" s="110">
        <f>Q134*H134</f>
        <v>0</v>
      </c>
      <c r="S134" s="110">
        <v>0</v>
      </c>
      <c r="T134" s="111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12" t="s">
        <v>139</v>
      </c>
      <c r="AT134" s="112" t="s">
        <v>135</v>
      </c>
      <c r="AU134" s="112" t="s">
        <v>80</v>
      </c>
      <c r="AY134" s="15" t="s">
        <v>132</v>
      </c>
      <c r="BE134" s="113">
        <f>IF(N134="základní",J134,0)</f>
        <v>0</v>
      </c>
      <c r="BF134" s="113">
        <f>IF(N134="snížená",J134,0)</f>
        <v>0</v>
      </c>
      <c r="BG134" s="113">
        <f>IF(N134="zákl. přenesená",J134,0)</f>
        <v>0</v>
      </c>
      <c r="BH134" s="113">
        <f>IF(N134="sníž. přenesená",J134,0)</f>
        <v>0</v>
      </c>
      <c r="BI134" s="113">
        <f>IF(N134="nulová",J134,0)</f>
        <v>0</v>
      </c>
      <c r="BJ134" s="15" t="s">
        <v>78</v>
      </c>
      <c r="BK134" s="113">
        <f>ROUND(I134*H134,2)</f>
        <v>0</v>
      </c>
      <c r="BL134" s="15" t="s">
        <v>139</v>
      </c>
      <c r="BM134" s="112" t="s">
        <v>167</v>
      </c>
    </row>
    <row r="135" spans="1:65" s="13" customFormat="1" ht="10.199999999999999">
      <c r="A135" s="160"/>
      <c r="B135" s="234"/>
      <c r="C135" s="160"/>
      <c r="D135" s="235" t="s">
        <v>160</v>
      </c>
      <c r="E135" s="236" t="s">
        <v>1</v>
      </c>
      <c r="F135" s="237" t="s">
        <v>168</v>
      </c>
      <c r="G135" s="160"/>
      <c r="H135" s="238">
        <v>144</v>
      </c>
      <c r="I135" s="162"/>
      <c r="J135" s="160"/>
      <c r="L135" s="114"/>
      <c r="M135" s="116"/>
      <c r="N135" s="117"/>
      <c r="O135" s="117"/>
      <c r="P135" s="117"/>
      <c r="Q135" s="117"/>
      <c r="R135" s="117"/>
      <c r="S135" s="117"/>
      <c r="T135" s="118"/>
      <c r="AT135" s="115" t="s">
        <v>160</v>
      </c>
      <c r="AU135" s="115" t="s">
        <v>80</v>
      </c>
      <c r="AV135" s="13" t="s">
        <v>80</v>
      </c>
      <c r="AW135" s="13" t="s">
        <v>27</v>
      </c>
      <c r="AX135" s="13" t="s">
        <v>78</v>
      </c>
      <c r="AY135" s="115" t="s">
        <v>132</v>
      </c>
    </row>
    <row r="136" spans="1:65" s="2" customFormat="1" ht="37.799999999999997" customHeight="1">
      <c r="A136" s="169"/>
      <c r="B136" s="168"/>
      <c r="C136" s="229" t="s">
        <v>131</v>
      </c>
      <c r="D136" s="229" t="s">
        <v>135</v>
      </c>
      <c r="E136" s="230" t="s">
        <v>169</v>
      </c>
      <c r="F136" s="231" t="s">
        <v>170</v>
      </c>
      <c r="G136" s="232" t="s">
        <v>158</v>
      </c>
      <c r="H136" s="233">
        <v>166</v>
      </c>
      <c r="I136" s="106"/>
      <c r="J136" s="158">
        <f>ROUND(I136*H136,2)</f>
        <v>0</v>
      </c>
      <c r="K136" s="107"/>
      <c r="L136" s="27"/>
      <c r="M136" s="108" t="s">
        <v>1</v>
      </c>
      <c r="N136" s="109" t="s">
        <v>35</v>
      </c>
      <c r="O136" s="110">
        <v>0</v>
      </c>
      <c r="P136" s="110">
        <f>O136*H136</f>
        <v>0</v>
      </c>
      <c r="Q136" s="110">
        <v>0</v>
      </c>
      <c r="R136" s="110">
        <f>Q136*H136</f>
        <v>0</v>
      </c>
      <c r="S136" s="110">
        <v>0</v>
      </c>
      <c r="T136" s="111">
        <f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12" t="s">
        <v>139</v>
      </c>
      <c r="AT136" s="112" t="s">
        <v>135</v>
      </c>
      <c r="AU136" s="112" t="s">
        <v>80</v>
      </c>
      <c r="AY136" s="15" t="s">
        <v>132</v>
      </c>
      <c r="BE136" s="113">
        <f>IF(N136="základní",J136,0)</f>
        <v>0</v>
      </c>
      <c r="BF136" s="113">
        <f>IF(N136="snížená",J136,0)</f>
        <v>0</v>
      </c>
      <c r="BG136" s="113">
        <f>IF(N136="zákl. přenesená",J136,0)</f>
        <v>0</v>
      </c>
      <c r="BH136" s="113">
        <f>IF(N136="sníž. přenesená",J136,0)</f>
        <v>0</v>
      </c>
      <c r="BI136" s="113">
        <f>IF(N136="nulová",J136,0)</f>
        <v>0</v>
      </c>
      <c r="BJ136" s="15" t="s">
        <v>78</v>
      </c>
      <c r="BK136" s="113">
        <f>ROUND(I136*H136,2)</f>
        <v>0</v>
      </c>
      <c r="BL136" s="15" t="s">
        <v>139</v>
      </c>
      <c r="BM136" s="112" t="s">
        <v>171</v>
      </c>
    </row>
    <row r="137" spans="1:65" s="13" customFormat="1" ht="10.199999999999999">
      <c r="A137" s="160"/>
      <c r="B137" s="234"/>
      <c r="C137" s="160"/>
      <c r="D137" s="235" t="s">
        <v>160</v>
      </c>
      <c r="E137" s="236" t="s">
        <v>1</v>
      </c>
      <c r="F137" s="237" t="s">
        <v>172</v>
      </c>
      <c r="G137" s="160"/>
      <c r="H137" s="238">
        <v>166</v>
      </c>
      <c r="I137" s="162"/>
      <c r="J137" s="160"/>
      <c r="L137" s="114"/>
      <c r="M137" s="116"/>
      <c r="N137" s="117"/>
      <c r="O137" s="117"/>
      <c r="P137" s="117"/>
      <c r="Q137" s="117"/>
      <c r="R137" s="117"/>
      <c r="S137" s="117"/>
      <c r="T137" s="118"/>
      <c r="AT137" s="115" t="s">
        <v>160</v>
      </c>
      <c r="AU137" s="115" t="s">
        <v>80</v>
      </c>
      <c r="AV137" s="13" t="s">
        <v>80</v>
      </c>
      <c r="AW137" s="13" t="s">
        <v>27</v>
      </c>
      <c r="AX137" s="13" t="s">
        <v>78</v>
      </c>
      <c r="AY137" s="115" t="s">
        <v>132</v>
      </c>
    </row>
    <row r="138" spans="1:65" s="2" customFormat="1" ht="37.799999999999997" customHeight="1">
      <c r="A138" s="169"/>
      <c r="B138" s="168"/>
      <c r="C138" s="229" t="s">
        <v>173</v>
      </c>
      <c r="D138" s="229" t="s">
        <v>135</v>
      </c>
      <c r="E138" s="230" t="s">
        <v>174</v>
      </c>
      <c r="F138" s="231" t="s">
        <v>175</v>
      </c>
      <c r="G138" s="232" t="s">
        <v>138</v>
      </c>
      <c r="H138" s="233">
        <v>1</v>
      </c>
      <c r="I138" s="106"/>
      <c r="J138" s="158">
        <f>ROUND(I138*H138,2)</f>
        <v>0</v>
      </c>
      <c r="K138" s="107"/>
      <c r="L138" s="27"/>
      <c r="M138" s="108" t="s">
        <v>1</v>
      </c>
      <c r="N138" s="109" t="s">
        <v>35</v>
      </c>
      <c r="O138" s="110">
        <v>0</v>
      </c>
      <c r="P138" s="110">
        <f>O138*H138</f>
        <v>0</v>
      </c>
      <c r="Q138" s="110">
        <v>0</v>
      </c>
      <c r="R138" s="110">
        <f>Q138*H138</f>
        <v>0</v>
      </c>
      <c r="S138" s="110">
        <v>0</v>
      </c>
      <c r="T138" s="111">
        <f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12" t="s">
        <v>139</v>
      </c>
      <c r="AT138" s="112" t="s">
        <v>135</v>
      </c>
      <c r="AU138" s="112" t="s">
        <v>80</v>
      </c>
      <c r="AY138" s="15" t="s">
        <v>132</v>
      </c>
      <c r="BE138" s="113">
        <f>IF(N138="základní",J138,0)</f>
        <v>0</v>
      </c>
      <c r="BF138" s="113">
        <f>IF(N138="snížená",J138,0)</f>
        <v>0</v>
      </c>
      <c r="BG138" s="113">
        <f>IF(N138="zákl. přenesená",J138,0)</f>
        <v>0</v>
      </c>
      <c r="BH138" s="113">
        <f>IF(N138="sníž. přenesená",J138,0)</f>
        <v>0</v>
      </c>
      <c r="BI138" s="113">
        <f>IF(N138="nulová",J138,0)</f>
        <v>0</v>
      </c>
      <c r="BJ138" s="15" t="s">
        <v>78</v>
      </c>
      <c r="BK138" s="113">
        <f>ROUND(I138*H138,2)</f>
        <v>0</v>
      </c>
      <c r="BL138" s="15" t="s">
        <v>139</v>
      </c>
      <c r="BM138" s="112" t="s">
        <v>176</v>
      </c>
    </row>
    <row r="139" spans="1:65" s="2" customFormat="1" ht="24.15" customHeight="1">
      <c r="A139" s="169"/>
      <c r="B139" s="168"/>
      <c r="C139" s="229" t="s">
        <v>177</v>
      </c>
      <c r="D139" s="229" t="s">
        <v>135</v>
      </c>
      <c r="E139" s="230" t="s">
        <v>178</v>
      </c>
      <c r="F139" s="231" t="s">
        <v>179</v>
      </c>
      <c r="G139" s="232" t="s">
        <v>143</v>
      </c>
      <c r="H139" s="233">
        <v>2</v>
      </c>
      <c r="I139" s="106"/>
      <c r="J139" s="158">
        <f>ROUND(I139*H139,2)</f>
        <v>0</v>
      </c>
      <c r="K139" s="107"/>
      <c r="L139" s="27"/>
      <c r="M139" s="108" t="s">
        <v>1</v>
      </c>
      <c r="N139" s="109" t="s">
        <v>35</v>
      </c>
      <c r="O139" s="110">
        <v>0</v>
      </c>
      <c r="P139" s="110">
        <f>O139*H139</f>
        <v>0</v>
      </c>
      <c r="Q139" s="110">
        <v>0</v>
      </c>
      <c r="R139" s="110">
        <f>Q139*H139</f>
        <v>0</v>
      </c>
      <c r="S139" s="110">
        <v>0</v>
      </c>
      <c r="T139" s="111">
        <f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12" t="s">
        <v>139</v>
      </c>
      <c r="AT139" s="112" t="s">
        <v>135</v>
      </c>
      <c r="AU139" s="112" t="s">
        <v>80</v>
      </c>
      <c r="AY139" s="15" t="s">
        <v>132</v>
      </c>
      <c r="BE139" s="113">
        <f>IF(N139="základní",J139,0)</f>
        <v>0</v>
      </c>
      <c r="BF139" s="113">
        <f>IF(N139="snížená",J139,0)</f>
        <v>0</v>
      </c>
      <c r="BG139" s="113">
        <f>IF(N139="zákl. přenesená",J139,0)</f>
        <v>0</v>
      </c>
      <c r="BH139" s="113">
        <f>IF(N139="sníž. přenesená",J139,0)</f>
        <v>0</v>
      </c>
      <c r="BI139" s="113">
        <f>IF(N139="nulová",J139,0)</f>
        <v>0</v>
      </c>
      <c r="BJ139" s="15" t="s">
        <v>78</v>
      </c>
      <c r="BK139" s="113">
        <f>ROUND(I139*H139,2)</f>
        <v>0</v>
      </c>
      <c r="BL139" s="15" t="s">
        <v>139</v>
      </c>
      <c r="BM139" s="112" t="s">
        <v>180</v>
      </c>
    </row>
    <row r="140" spans="1:65" s="12" customFormat="1" ht="22.8" customHeight="1">
      <c r="A140" s="159"/>
      <c r="B140" s="223"/>
      <c r="C140" s="159"/>
      <c r="D140" s="224" t="s">
        <v>69</v>
      </c>
      <c r="E140" s="227" t="s">
        <v>181</v>
      </c>
      <c r="F140" s="227" t="s">
        <v>182</v>
      </c>
      <c r="G140" s="159"/>
      <c r="H140" s="159"/>
      <c r="I140" s="161"/>
      <c r="J140" s="228">
        <f>BK140</f>
        <v>0</v>
      </c>
      <c r="L140" s="98"/>
      <c r="M140" s="100"/>
      <c r="N140" s="101"/>
      <c r="O140" s="101"/>
      <c r="P140" s="102">
        <f>P141</f>
        <v>0</v>
      </c>
      <c r="Q140" s="101"/>
      <c r="R140" s="102">
        <f>R141</f>
        <v>0</v>
      </c>
      <c r="S140" s="101"/>
      <c r="T140" s="103">
        <f>T141</f>
        <v>0</v>
      </c>
      <c r="AR140" s="99" t="s">
        <v>131</v>
      </c>
      <c r="AT140" s="104" t="s">
        <v>69</v>
      </c>
      <c r="AU140" s="104" t="s">
        <v>78</v>
      </c>
      <c r="AY140" s="99" t="s">
        <v>132</v>
      </c>
      <c r="BK140" s="105">
        <f>BK141</f>
        <v>0</v>
      </c>
    </row>
    <row r="141" spans="1:65" s="2" customFormat="1" ht="24.15" customHeight="1">
      <c r="A141" s="169"/>
      <c r="B141" s="168"/>
      <c r="C141" s="229" t="s">
        <v>183</v>
      </c>
      <c r="D141" s="229" t="s">
        <v>135</v>
      </c>
      <c r="E141" s="230" t="s">
        <v>184</v>
      </c>
      <c r="F141" s="231" t="s">
        <v>185</v>
      </c>
      <c r="G141" s="232" t="s">
        <v>186</v>
      </c>
      <c r="H141" s="233">
        <v>1</v>
      </c>
      <c r="I141" s="106"/>
      <c r="J141" s="158">
        <f>ROUND(I141*H141,2)</f>
        <v>0</v>
      </c>
      <c r="K141" s="107"/>
      <c r="L141" s="27"/>
      <c r="M141" s="108" t="s">
        <v>1</v>
      </c>
      <c r="N141" s="109" t="s">
        <v>35</v>
      </c>
      <c r="O141" s="110">
        <v>0</v>
      </c>
      <c r="P141" s="110">
        <f>O141*H141</f>
        <v>0</v>
      </c>
      <c r="Q141" s="110">
        <v>0</v>
      </c>
      <c r="R141" s="110">
        <f>Q141*H141</f>
        <v>0</v>
      </c>
      <c r="S141" s="110">
        <v>0</v>
      </c>
      <c r="T141" s="111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12" t="s">
        <v>139</v>
      </c>
      <c r="AT141" s="112" t="s">
        <v>135</v>
      </c>
      <c r="AU141" s="112" t="s">
        <v>80</v>
      </c>
      <c r="AY141" s="15" t="s">
        <v>132</v>
      </c>
      <c r="BE141" s="113">
        <f>IF(N141="základní",J141,0)</f>
        <v>0</v>
      </c>
      <c r="BF141" s="113">
        <f>IF(N141="snížená",J141,0)</f>
        <v>0</v>
      </c>
      <c r="BG141" s="113">
        <f>IF(N141="zákl. přenesená",J141,0)</f>
        <v>0</v>
      </c>
      <c r="BH141" s="113">
        <f>IF(N141="sníž. přenesená",J141,0)</f>
        <v>0</v>
      </c>
      <c r="BI141" s="113">
        <f>IF(N141="nulová",J141,0)</f>
        <v>0</v>
      </c>
      <c r="BJ141" s="15" t="s">
        <v>78</v>
      </c>
      <c r="BK141" s="113">
        <f>ROUND(I141*H141,2)</f>
        <v>0</v>
      </c>
      <c r="BL141" s="15" t="s">
        <v>139</v>
      </c>
      <c r="BM141" s="112" t="s">
        <v>187</v>
      </c>
    </row>
    <row r="142" spans="1:65" s="12" customFormat="1" ht="22.8" customHeight="1">
      <c r="A142" s="159"/>
      <c r="B142" s="223"/>
      <c r="C142" s="159"/>
      <c r="D142" s="224" t="s">
        <v>69</v>
      </c>
      <c r="E142" s="227" t="s">
        <v>188</v>
      </c>
      <c r="F142" s="227" t="s">
        <v>189</v>
      </c>
      <c r="G142" s="159"/>
      <c r="H142" s="159"/>
      <c r="I142" s="161"/>
      <c r="J142" s="228">
        <f>BK142</f>
        <v>0</v>
      </c>
      <c r="L142" s="98"/>
      <c r="M142" s="100"/>
      <c r="N142" s="101"/>
      <c r="O142" s="101"/>
      <c r="P142" s="102">
        <f>SUM(P143:P144)</f>
        <v>0</v>
      </c>
      <c r="Q142" s="101"/>
      <c r="R142" s="102">
        <f>SUM(R143:R144)</f>
        <v>0</v>
      </c>
      <c r="S142" s="101"/>
      <c r="T142" s="103">
        <f>SUM(T143:T144)</f>
        <v>0</v>
      </c>
      <c r="AR142" s="99" t="s">
        <v>131</v>
      </c>
      <c r="AT142" s="104" t="s">
        <v>69</v>
      </c>
      <c r="AU142" s="104" t="s">
        <v>78</v>
      </c>
      <c r="AY142" s="99" t="s">
        <v>132</v>
      </c>
      <c r="BK142" s="105">
        <f>SUM(BK143:BK144)</f>
        <v>0</v>
      </c>
    </row>
    <row r="143" spans="1:65" s="2" customFormat="1" ht="16.5" customHeight="1">
      <c r="A143" s="169"/>
      <c r="B143" s="168"/>
      <c r="C143" s="229" t="s">
        <v>190</v>
      </c>
      <c r="D143" s="229" t="s">
        <v>135</v>
      </c>
      <c r="E143" s="230" t="s">
        <v>191</v>
      </c>
      <c r="F143" s="231" t="s">
        <v>192</v>
      </c>
      <c r="G143" s="232" t="s">
        <v>193</v>
      </c>
      <c r="H143" s="233">
        <v>705.5</v>
      </c>
      <c r="I143" s="106"/>
      <c r="J143" s="158">
        <f>ROUND(I143*H143,2)</f>
        <v>0</v>
      </c>
      <c r="K143" s="107"/>
      <c r="L143" s="27"/>
      <c r="M143" s="108" t="s">
        <v>1</v>
      </c>
      <c r="N143" s="109" t="s">
        <v>35</v>
      </c>
      <c r="O143" s="110">
        <v>0</v>
      </c>
      <c r="P143" s="110">
        <f>O143*H143</f>
        <v>0</v>
      </c>
      <c r="Q143" s="110">
        <v>0</v>
      </c>
      <c r="R143" s="110">
        <f>Q143*H143</f>
        <v>0</v>
      </c>
      <c r="S143" s="110">
        <v>0</v>
      </c>
      <c r="T143" s="111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12" t="s">
        <v>139</v>
      </c>
      <c r="AT143" s="112" t="s">
        <v>135</v>
      </c>
      <c r="AU143" s="112" t="s">
        <v>80</v>
      </c>
      <c r="AY143" s="15" t="s">
        <v>132</v>
      </c>
      <c r="BE143" s="113">
        <f>IF(N143="základní",J143,0)</f>
        <v>0</v>
      </c>
      <c r="BF143" s="113">
        <f>IF(N143="snížená",J143,0)</f>
        <v>0</v>
      </c>
      <c r="BG143" s="113">
        <f>IF(N143="zákl. přenesená",J143,0)</f>
        <v>0</v>
      </c>
      <c r="BH143" s="113">
        <f>IF(N143="sníž. přenesená",J143,0)</f>
        <v>0</v>
      </c>
      <c r="BI143" s="113">
        <f>IF(N143="nulová",J143,0)</f>
        <v>0</v>
      </c>
      <c r="BJ143" s="15" t="s">
        <v>78</v>
      </c>
      <c r="BK143" s="113">
        <f>ROUND(I143*H143,2)</f>
        <v>0</v>
      </c>
      <c r="BL143" s="15" t="s">
        <v>139</v>
      </c>
      <c r="BM143" s="112" t="s">
        <v>194</v>
      </c>
    </row>
    <row r="144" spans="1:65" s="13" customFormat="1" ht="10.199999999999999">
      <c r="A144" s="160"/>
      <c r="B144" s="234"/>
      <c r="C144" s="160"/>
      <c r="D144" s="235" t="s">
        <v>160</v>
      </c>
      <c r="E144" s="236" t="s">
        <v>1</v>
      </c>
      <c r="F144" s="237" t="s">
        <v>195</v>
      </c>
      <c r="G144" s="160"/>
      <c r="H144" s="238">
        <v>705.5</v>
      </c>
      <c r="I144" s="162"/>
      <c r="J144" s="160"/>
      <c r="L144" s="114"/>
      <c r="M144" s="116"/>
      <c r="N144" s="117"/>
      <c r="O144" s="117"/>
      <c r="P144" s="117"/>
      <c r="Q144" s="117"/>
      <c r="R144" s="117"/>
      <c r="S144" s="117"/>
      <c r="T144" s="118"/>
      <c r="AT144" s="115" t="s">
        <v>160</v>
      </c>
      <c r="AU144" s="115" t="s">
        <v>80</v>
      </c>
      <c r="AV144" s="13" t="s">
        <v>80</v>
      </c>
      <c r="AW144" s="13" t="s">
        <v>27</v>
      </c>
      <c r="AX144" s="13" t="s">
        <v>78</v>
      </c>
      <c r="AY144" s="115" t="s">
        <v>132</v>
      </c>
    </row>
    <row r="145" spans="1:65" s="12" customFormat="1" ht="22.8" customHeight="1">
      <c r="A145" s="159"/>
      <c r="B145" s="223"/>
      <c r="C145" s="159"/>
      <c r="D145" s="224" t="s">
        <v>69</v>
      </c>
      <c r="E145" s="227" t="s">
        <v>196</v>
      </c>
      <c r="F145" s="227" t="s">
        <v>197</v>
      </c>
      <c r="G145" s="159"/>
      <c r="H145" s="159"/>
      <c r="I145" s="161"/>
      <c r="J145" s="228">
        <f>BK145</f>
        <v>0</v>
      </c>
      <c r="L145" s="98"/>
      <c r="M145" s="100"/>
      <c r="N145" s="101"/>
      <c r="O145" s="101"/>
      <c r="P145" s="102">
        <f>SUM(P146:P147)</f>
        <v>0</v>
      </c>
      <c r="Q145" s="101"/>
      <c r="R145" s="102">
        <f>SUM(R146:R147)</f>
        <v>0</v>
      </c>
      <c r="S145" s="101"/>
      <c r="T145" s="103">
        <f>SUM(T146:T147)</f>
        <v>0</v>
      </c>
      <c r="AR145" s="99" t="s">
        <v>131</v>
      </c>
      <c r="AT145" s="104" t="s">
        <v>69</v>
      </c>
      <c r="AU145" s="104" t="s">
        <v>78</v>
      </c>
      <c r="AY145" s="99" t="s">
        <v>132</v>
      </c>
      <c r="BK145" s="105">
        <f>SUM(BK146:BK147)</f>
        <v>0</v>
      </c>
    </row>
    <row r="146" spans="1:65" s="2" customFormat="1" ht="37.799999999999997" customHeight="1">
      <c r="A146" s="169"/>
      <c r="B146" s="168"/>
      <c r="C146" s="229" t="s">
        <v>198</v>
      </c>
      <c r="D146" s="229" t="s">
        <v>135</v>
      </c>
      <c r="E146" s="230" t="s">
        <v>199</v>
      </c>
      <c r="F146" s="231" t="s">
        <v>200</v>
      </c>
      <c r="G146" s="232" t="s">
        <v>138</v>
      </c>
      <c r="H146" s="233">
        <v>2</v>
      </c>
      <c r="I146" s="106"/>
      <c r="J146" s="158">
        <f>ROUND(I146*H146,2)</f>
        <v>0</v>
      </c>
      <c r="K146" s="107"/>
      <c r="L146" s="27"/>
      <c r="M146" s="108" t="s">
        <v>1</v>
      </c>
      <c r="N146" s="109" t="s">
        <v>35</v>
      </c>
      <c r="O146" s="110">
        <v>0</v>
      </c>
      <c r="P146" s="110">
        <f>O146*H146</f>
        <v>0</v>
      </c>
      <c r="Q146" s="110">
        <v>0</v>
      </c>
      <c r="R146" s="110">
        <f>Q146*H146</f>
        <v>0</v>
      </c>
      <c r="S146" s="110">
        <v>0</v>
      </c>
      <c r="T146" s="111">
        <f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12" t="s">
        <v>139</v>
      </c>
      <c r="AT146" s="112" t="s">
        <v>135</v>
      </c>
      <c r="AU146" s="112" t="s">
        <v>80</v>
      </c>
      <c r="AY146" s="15" t="s">
        <v>132</v>
      </c>
      <c r="BE146" s="113">
        <f>IF(N146="základní",J146,0)</f>
        <v>0</v>
      </c>
      <c r="BF146" s="113">
        <f>IF(N146="snížená",J146,0)</f>
        <v>0</v>
      </c>
      <c r="BG146" s="113">
        <f>IF(N146="zákl. přenesená",J146,0)</f>
        <v>0</v>
      </c>
      <c r="BH146" s="113">
        <f>IF(N146="sníž. přenesená",J146,0)</f>
        <v>0</v>
      </c>
      <c r="BI146" s="113">
        <f>IF(N146="nulová",J146,0)</f>
        <v>0</v>
      </c>
      <c r="BJ146" s="15" t="s">
        <v>78</v>
      </c>
      <c r="BK146" s="113">
        <f>ROUND(I146*H146,2)</f>
        <v>0</v>
      </c>
      <c r="BL146" s="15" t="s">
        <v>139</v>
      </c>
      <c r="BM146" s="112" t="s">
        <v>201</v>
      </c>
    </row>
    <row r="147" spans="1:65" s="2" customFormat="1" ht="24.15" customHeight="1">
      <c r="A147" s="169"/>
      <c r="B147" s="168"/>
      <c r="C147" s="229" t="s">
        <v>202</v>
      </c>
      <c r="D147" s="229" t="s">
        <v>135</v>
      </c>
      <c r="E147" s="230" t="s">
        <v>203</v>
      </c>
      <c r="F147" s="231" t="s">
        <v>204</v>
      </c>
      <c r="G147" s="232" t="s">
        <v>138</v>
      </c>
      <c r="H147" s="233">
        <v>1</v>
      </c>
      <c r="I147" s="106"/>
      <c r="J147" s="158">
        <f>ROUND(I147*H147,2)</f>
        <v>0</v>
      </c>
      <c r="K147" s="107"/>
      <c r="L147" s="27"/>
      <c r="M147" s="119" t="s">
        <v>1</v>
      </c>
      <c r="N147" s="120" t="s">
        <v>35</v>
      </c>
      <c r="O147" s="121">
        <v>0</v>
      </c>
      <c r="P147" s="121">
        <f>O147*H147</f>
        <v>0</v>
      </c>
      <c r="Q147" s="121">
        <v>0</v>
      </c>
      <c r="R147" s="121">
        <f>Q147*H147</f>
        <v>0</v>
      </c>
      <c r="S147" s="121">
        <v>0</v>
      </c>
      <c r="T147" s="122">
        <f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12" t="s">
        <v>139</v>
      </c>
      <c r="AT147" s="112" t="s">
        <v>135</v>
      </c>
      <c r="AU147" s="112" t="s">
        <v>80</v>
      </c>
      <c r="AY147" s="15" t="s">
        <v>132</v>
      </c>
      <c r="BE147" s="113">
        <f>IF(N147="základní",J147,0)</f>
        <v>0</v>
      </c>
      <c r="BF147" s="113">
        <f>IF(N147="snížená",J147,0)</f>
        <v>0</v>
      </c>
      <c r="BG147" s="113">
        <f>IF(N147="zákl. přenesená",J147,0)</f>
        <v>0</v>
      </c>
      <c r="BH147" s="113">
        <f>IF(N147="sníž. přenesená",J147,0)</f>
        <v>0</v>
      </c>
      <c r="BI147" s="113">
        <f>IF(N147="nulová",J147,0)</f>
        <v>0</v>
      </c>
      <c r="BJ147" s="15" t="s">
        <v>78</v>
      </c>
      <c r="BK147" s="113">
        <f>ROUND(I147*H147,2)</f>
        <v>0</v>
      </c>
      <c r="BL147" s="15" t="s">
        <v>139</v>
      </c>
      <c r="BM147" s="112" t="s">
        <v>205</v>
      </c>
    </row>
    <row r="148" spans="1:65" s="2" customFormat="1" ht="6.9" customHeight="1">
      <c r="A148" s="169"/>
      <c r="B148" s="199"/>
      <c r="C148" s="200"/>
      <c r="D148" s="200"/>
      <c r="E148" s="200"/>
      <c r="F148" s="200"/>
      <c r="G148" s="200"/>
      <c r="H148" s="200"/>
      <c r="I148" s="240"/>
      <c r="J148" s="200"/>
      <c r="K148" s="41"/>
      <c r="L148" s="27"/>
      <c r="M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</row>
  </sheetData>
  <sheetProtection sheet="1" objects="1" scenarios="1"/>
  <autoFilter ref="C122:K147" xr:uid="{00000000-0009-0000-0000-000001000000}"/>
  <mergeCells count="8">
    <mergeCell ref="E113:H113"/>
    <mergeCell ref="E115:H115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231"/>
  <sheetViews>
    <sheetView showGridLines="0" topLeftCell="A129" workbookViewId="0">
      <selection activeCell="I136" sqref="I136"/>
    </sheetView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s="84" customFormat="1" ht="10.199999999999999"/>
    <row r="2" spans="1:46" s="84" customFormat="1" ht="36.9" customHeight="1">
      <c r="L2" s="244" t="s">
        <v>5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246" t="s">
        <v>83</v>
      </c>
    </row>
    <row r="3" spans="1:46" s="84" customFormat="1" ht="6.9" customHeight="1">
      <c r="B3" s="241"/>
      <c r="C3" s="242"/>
      <c r="D3" s="242"/>
      <c r="E3" s="242"/>
      <c r="F3" s="242"/>
      <c r="G3" s="242"/>
      <c r="H3" s="242"/>
      <c r="I3" s="242"/>
      <c r="J3" s="242"/>
      <c r="K3" s="242"/>
      <c r="L3" s="163"/>
      <c r="AT3" s="246" t="s">
        <v>80</v>
      </c>
    </row>
    <row r="4" spans="1:46" s="84" customFormat="1" ht="24.9" customHeight="1">
      <c r="B4" s="163"/>
      <c r="D4" s="164" t="s">
        <v>93</v>
      </c>
      <c r="L4" s="163"/>
      <c r="M4" s="247" t="s">
        <v>10</v>
      </c>
      <c r="AT4" s="246" t="s">
        <v>3</v>
      </c>
    </row>
    <row r="5" spans="1:46" s="84" customFormat="1" ht="6.9" customHeight="1">
      <c r="B5" s="163"/>
      <c r="L5" s="163"/>
    </row>
    <row r="6" spans="1:46" s="84" customFormat="1" ht="12" customHeight="1">
      <c r="B6" s="163"/>
      <c r="D6" s="165" t="s">
        <v>14</v>
      </c>
      <c r="L6" s="163"/>
    </row>
    <row r="7" spans="1:46" s="84" customFormat="1" ht="16.5" customHeight="1">
      <c r="B7" s="163"/>
      <c r="E7" s="166" t="str">
        <f>'Rekapitulace stavby'!K6</f>
        <v>ETAPA JEN NSB</v>
      </c>
      <c r="F7" s="167"/>
      <c r="G7" s="167"/>
      <c r="H7" s="167"/>
      <c r="L7" s="163"/>
    </row>
    <row r="8" spans="1:46" s="191" customFormat="1" ht="12" customHeight="1">
      <c r="A8" s="169"/>
      <c r="B8" s="168"/>
      <c r="C8" s="169"/>
      <c r="D8" s="165" t="s">
        <v>94</v>
      </c>
      <c r="E8" s="169"/>
      <c r="F8" s="169"/>
      <c r="G8" s="169"/>
      <c r="H8" s="169"/>
      <c r="I8" s="169"/>
      <c r="J8" s="169"/>
      <c r="K8" s="169"/>
      <c r="L8" s="190"/>
      <c r="S8" s="169"/>
      <c r="T8" s="169"/>
      <c r="U8" s="169"/>
      <c r="V8" s="169"/>
      <c r="W8" s="169"/>
      <c r="X8" s="169"/>
      <c r="Y8" s="169"/>
      <c r="Z8" s="169"/>
      <c r="AA8" s="169"/>
      <c r="AB8" s="169"/>
      <c r="AC8" s="169"/>
      <c r="AD8" s="169"/>
      <c r="AE8" s="169"/>
    </row>
    <row r="9" spans="1:46" s="191" customFormat="1" ht="16.5" customHeight="1">
      <c r="A9" s="169"/>
      <c r="B9" s="168"/>
      <c r="C9" s="169"/>
      <c r="D9" s="169"/>
      <c r="E9" s="170" t="s">
        <v>206</v>
      </c>
      <c r="F9" s="171"/>
      <c r="G9" s="171"/>
      <c r="H9" s="171"/>
      <c r="I9" s="169"/>
      <c r="J9" s="169"/>
      <c r="K9" s="169"/>
      <c r="L9" s="190"/>
      <c r="S9" s="169"/>
      <c r="T9" s="169"/>
      <c r="U9" s="169"/>
      <c r="V9" s="169"/>
      <c r="W9" s="169"/>
      <c r="X9" s="169"/>
      <c r="Y9" s="169"/>
      <c r="Z9" s="169"/>
      <c r="AA9" s="169"/>
      <c r="AB9" s="169"/>
      <c r="AC9" s="169"/>
      <c r="AD9" s="169"/>
      <c r="AE9" s="169"/>
    </row>
    <row r="10" spans="1:46" s="191" customFormat="1" ht="10.199999999999999">
      <c r="A10" s="169"/>
      <c r="B10" s="168"/>
      <c r="C10" s="169"/>
      <c r="D10" s="169"/>
      <c r="E10" s="169"/>
      <c r="F10" s="169"/>
      <c r="G10" s="169"/>
      <c r="H10" s="169"/>
      <c r="I10" s="169"/>
      <c r="J10" s="169"/>
      <c r="K10" s="169"/>
      <c r="L10" s="190"/>
      <c r="S10" s="169"/>
      <c r="T10" s="169"/>
      <c r="U10" s="169"/>
      <c r="V10" s="169"/>
      <c r="W10" s="169"/>
      <c r="X10" s="169"/>
      <c r="Y10" s="169"/>
      <c r="Z10" s="169"/>
      <c r="AA10" s="169"/>
      <c r="AB10" s="169"/>
      <c r="AC10" s="169"/>
      <c r="AD10" s="169"/>
      <c r="AE10" s="169"/>
    </row>
    <row r="11" spans="1:46" s="191" customFormat="1" ht="12" customHeight="1">
      <c r="A11" s="169"/>
      <c r="B11" s="168"/>
      <c r="C11" s="169"/>
      <c r="D11" s="165" t="s">
        <v>16</v>
      </c>
      <c r="E11" s="169"/>
      <c r="F11" s="172" t="s">
        <v>1</v>
      </c>
      <c r="G11" s="169"/>
      <c r="H11" s="169"/>
      <c r="I11" s="165" t="s">
        <v>17</v>
      </c>
      <c r="J11" s="172" t="s">
        <v>1</v>
      </c>
      <c r="K11" s="169"/>
      <c r="L11" s="190"/>
      <c r="S11" s="169"/>
      <c r="T11" s="169"/>
      <c r="U11" s="169"/>
      <c r="V11" s="169"/>
      <c r="W11" s="169"/>
      <c r="X11" s="169"/>
      <c r="Y11" s="169"/>
      <c r="Z11" s="169"/>
      <c r="AA11" s="169"/>
      <c r="AB11" s="169"/>
      <c r="AC11" s="169"/>
      <c r="AD11" s="169"/>
      <c r="AE11" s="169"/>
    </row>
    <row r="12" spans="1:46" s="191" customFormat="1" ht="12" customHeight="1">
      <c r="A12" s="169"/>
      <c r="B12" s="168"/>
      <c r="C12" s="169"/>
      <c r="D12" s="165" t="s">
        <v>18</v>
      </c>
      <c r="E12" s="169"/>
      <c r="F12" s="172" t="s">
        <v>96</v>
      </c>
      <c r="G12" s="169"/>
      <c r="H12" s="169"/>
      <c r="I12" s="165" t="s">
        <v>20</v>
      </c>
      <c r="J12" s="173" t="str">
        <f>'Rekapitulace stavby'!AN8</f>
        <v>23. 6. 2025</v>
      </c>
      <c r="K12" s="169"/>
      <c r="L12" s="190"/>
      <c r="S12" s="169"/>
      <c r="T12" s="169"/>
      <c r="U12" s="169"/>
      <c r="V12" s="169"/>
      <c r="W12" s="169"/>
      <c r="X12" s="169"/>
      <c r="Y12" s="169"/>
      <c r="Z12" s="169"/>
      <c r="AA12" s="169"/>
      <c r="AB12" s="169"/>
      <c r="AC12" s="169"/>
      <c r="AD12" s="169"/>
      <c r="AE12" s="169"/>
    </row>
    <row r="13" spans="1:46" s="191" customFormat="1" ht="10.8" customHeight="1">
      <c r="A13" s="169"/>
      <c r="B13" s="168"/>
      <c r="C13" s="169"/>
      <c r="D13" s="169"/>
      <c r="E13" s="169"/>
      <c r="F13" s="169"/>
      <c r="G13" s="169"/>
      <c r="H13" s="169"/>
      <c r="I13" s="169"/>
      <c r="J13" s="169"/>
      <c r="K13" s="169"/>
      <c r="L13" s="190"/>
      <c r="S13" s="169"/>
      <c r="T13" s="169"/>
      <c r="U13" s="169"/>
      <c r="V13" s="169"/>
      <c r="W13" s="169"/>
      <c r="X13" s="169"/>
      <c r="Y13" s="169"/>
      <c r="Z13" s="169"/>
      <c r="AA13" s="169"/>
      <c r="AB13" s="169"/>
      <c r="AC13" s="169"/>
      <c r="AD13" s="169"/>
      <c r="AE13" s="169"/>
    </row>
    <row r="14" spans="1:46" s="191" customFormat="1" ht="12" customHeight="1">
      <c r="A14" s="169"/>
      <c r="B14" s="168"/>
      <c r="C14" s="169"/>
      <c r="D14" s="165" t="s">
        <v>22</v>
      </c>
      <c r="E14" s="169"/>
      <c r="F14" s="169"/>
      <c r="G14" s="169"/>
      <c r="H14" s="169"/>
      <c r="I14" s="165" t="s">
        <v>23</v>
      </c>
      <c r="J14" s="172" t="s">
        <v>97</v>
      </c>
      <c r="K14" s="169"/>
      <c r="L14" s="190"/>
      <c r="S14" s="169"/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</row>
    <row r="15" spans="1:46" s="191" customFormat="1" ht="18" customHeight="1">
      <c r="A15" s="169"/>
      <c r="B15" s="168"/>
      <c r="C15" s="169"/>
      <c r="D15" s="169"/>
      <c r="E15" s="172" t="s">
        <v>98</v>
      </c>
      <c r="F15" s="169"/>
      <c r="G15" s="169"/>
      <c r="H15" s="169"/>
      <c r="I15" s="165" t="s">
        <v>24</v>
      </c>
      <c r="J15" s="172" t="s">
        <v>1</v>
      </c>
      <c r="K15" s="169"/>
      <c r="L15" s="190"/>
      <c r="S15" s="169"/>
      <c r="T15" s="169"/>
      <c r="U15" s="169"/>
      <c r="V15" s="169"/>
      <c r="W15" s="169"/>
      <c r="X15" s="169"/>
      <c r="Y15" s="169"/>
      <c r="Z15" s="169"/>
      <c r="AA15" s="169"/>
      <c r="AB15" s="169"/>
      <c r="AC15" s="169"/>
      <c r="AD15" s="169"/>
      <c r="AE15" s="169"/>
    </row>
    <row r="16" spans="1:46" s="191" customFormat="1" ht="6.9" customHeight="1">
      <c r="A16" s="169"/>
      <c r="B16" s="168"/>
      <c r="C16" s="169"/>
      <c r="D16" s="169"/>
      <c r="E16" s="169"/>
      <c r="F16" s="169"/>
      <c r="G16" s="169"/>
      <c r="H16" s="169"/>
      <c r="I16" s="169"/>
      <c r="J16" s="169"/>
      <c r="K16" s="169"/>
      <c r="L16" s="190"/>
      <c r="S16" s="169"/>
      <c r="T16" s="169"/>
      <c r="U16" s="169"/>
      <c r="V16" s="169"/>
      <c r="W16" s="169"/>
      <c r="X16" s="169"/>
      <c r="Y16" s="169"/>
      <c r="Z16" s="169"/>
      <c r="AA16" s="169"/>
      <c r="AB16" s="169"/>
      <c r="AC16" s="169"/>
      <c r="AD16" s="169"/>
      <c r="AE16" s="169"/>
    </row>
    <row r="17" spans="1:31" s="191" customFormat="1" ht="12" customHeight="1">
      <c r="A17" s="169"/>
      <c r="B17" s="168"/>
      <c r="C17" s="169"/>
      <c r="D17" s="165" t="s">
        <v>25</v>
      </c>
      <c r="E17" s="169"/>
      <c r="F17" s="169"/>
      <c r="G17" s="169"/>
      <c r="H17" s="169"/>
      <c r="I17" s="165" t="s">
        <v>23</v>
      </c>
      <c r="J17" s="172" t="str">
        <f>'Rekapitulace stavby'!AN13</f>
        <v/>
      </c>
      <c r="K17" s="169"/>
      <c r="L17" s="190"/>
      <c r="S17" s="169"/>
      <c r="T17" s="169"/>
      <c r="U17" s="169"/>
      <c r="V17" s="169"/>
      <c r="W17" s="169"/>
      <c r="X17" s="169"/>
      <c r="Y17" s="169"/>
      <c r="Z17" s="169"/>
      <c r="AA17" s="169"/>
      <c r="AB17" s="169"/>
      <c r="AC17" s="169"/>
      <c r="AD17" s="169"/>
      <c r="AE17" s="169"/>
    </row>
    <row r="18" spans="1:31" s="191" customFormat="1" ht="18" customHeight="1">
      <c r="A18" s="169"/>
      <c r="B18" s="168"/>
      <c r="C18" s="169"/>
      <c r="D18" s="169"/>
      <c r="E18" s="248" t="str">
        <f>'Rekapitulace stavby'!E14</f>
        <v xml:space="preserve"> </v>
      </c>
      <c r="F18" s="248"/>
      <c r="G18" s="248"/>
      <c r="H18" s="248"/>
      <c r="I18" s="165" t="s">
        <v>24</v>
      </c>
      <c r="J18" s="172" t="str">
        <f>'Rekapitulace stavby'!AN14</f>
        <v/>
      </c>
      <c r="K18" s="169"/>
      <c r="L18" s="190"/>
      <c r="S18" s="169"/>
      <c r="T18" s="169"/>
      <c r="U18" s="169"/>
      <c r="V18" s="169"/>
      <c r="W18" s="169"/>
      <c r="X18" s="169"/>
      <c r="Y18" s="169"/>
      <c r="Z18" s="169"/>
      <c r="AA18" s="169"/>
      <c r="AB18" s="169"/>
      <c r="AC18" s="169"/>
      <c r="AD18" s="169"/>
      <c r="AE18" s="169"/>
    </row>
    <row r="19" spans="1:31" s="191" customFormat="1" ht="6.9" customHeight="1">
      <c r="A19" s="169"/>
      <c r="B19" s="168"/>
      <c r="C19" s="169"/>
      <c r="D19" s="169"/>
      <c r="E19" s="169"/>
      <c r="F19" s="169"/>
      <c r="G19" s="169"/>
      <c r="H19" s="169"/>
      <c r="I19" s="169"/>
      <c r="J19" s="169"/>
      <c r="K19" s="169"/>
      <c r="L19" s="190"/>
      <c r="S19" s="169"/>
      <c r="T19" s="169"/>
      <c r="U19" s="169"/>
      <c r="V19" s="169"/>
      <c r="W19" s="169"/>
      <c r="X19" s="169"/>
      <c r="Y19" s="169"/>
      <c r="Z19" s="169"/>
      <c r="AA19" s="169"/>
      <c r="AB19" s="169"/>
      <c r="AC19" s="169"/>
      <c r="AD19" s="169"/>
      <c r="AE19" s="169"/>
    </row>
    <row r="20" spans="1:31" s="191" customFormat="1" ht="12" customHeight="1">
      <c r="A20" s="169"/>
      <c r="B20" s="168"/>
      <c r="C20" s="169"/>
      <c r="D20" s="165" t="s">
        <v>26</v>
      </c>
      <c r="E20" s="169"/>
      <c r="F20" s="169"/>
      <c r="G20" s="169"/>
      <c r="H20" s="169"/>
      <c r="I20" s="165" t="s">
        <v>23</v>
      </c>
      <c r="J20" s="172" t="s">
        <v>207</v>
      </c>
      <c r="K20" s="169"/>
      <c r="L20" s="190"/>
      <c r="S20" s="169"/>
      <c r="T20" s="169"/>
      <c r="U20" s="169"/>
      <c r="V20" s="169"/>
      <c r="W20" s="169"/>
      <c r="X20" s="169"/>
      <c r="Y20" s="169"/>
      <c r="Z20" s="169"/>
      <c r="AA20" s="169"/>
      <c r="AB20" s="169"/>
      <c r="AC20" s="169"/>
      <c r="AD20" s="169"/>
      <c r="AE20" s="169"/>
    </row>
    <row r="21" spans="1:31" s="191" customFormat="1" ht="18" customHeight="1">
      <c r="A21" s="169"/>
      <c r="B21" s="168"/>
      <c r="C21" s="169"/>
      <c r="D21" s="169"/>
      <c r="E21" s="172" t="s">
        <v>208</v>
      </c>
      <c r="F21" s="169"/>
      <c r="G21" s="169"/>
      <c r="H21" s="169"/>
      <c r="I21" s="165" t="s">
        <v>24</v>
      </c>
      <c r="J21" s="172" t="s">
        <v>209</v>
      </c>
      <c r="K21" s="169"/>
      <c r="L21" s="190"/>
      <c r="S21" s="169"/>
      <c r="T21" s="169"/>
      <c r="U21" s="169"/>
      <c r="V21" s="169"/>
      <c r="W21" s="169"/>
      <c r="X21" s="169"/>
      <c r="Y21" s="169"/>
      <c r="Z21" s="169"/>
      <c r="AA21" s="169"/>
      <c r="AB21" s="169"/>
      <c r="AC21" s="169"/>
      <c r="AD21" s="169"/>
      <c r="AE21" s="169"/>
    </row>
    <row r="22" spans="1:31" s="191" customFormat="1" ht="6.9" customHeight="1">
      <c r="A22" s="169"/>
      <c r="B22" s="168"/>
      <c r="C22" s="169"/>
      <c r="D22" s="169"/>
      <c r="E22" s="169"/>
      <c r="F22" s="169"/>
      <c r="G22" s="169"/>
      <c r="H22" s="169"/>
      <c r="I22" s="169"/>
      <c r="J22" s="169"/>
      <c r="K22" s="169"/>
      <c r="L22" s="190"/>
      <c r="S22" s="169"/>
      <c r="T22" s="169"/>
      <c r="U22" s="169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  <row r="23" spans="1:31" s="191" customFormat="1" ht="12" customHeight="1">
      <c r="A23" s="169"/>
      <c r="B23" s="168"/>
      <c r="C23" s="169"/>
      <c r="D23" s="165" t="s">
        <v>28</v>
      </c>
      <c r="E23" s="169"/>
      <c r="F23" s="169"/>
      <c r="G23" s="169"/>
      <c r="H23" s="169"/>
      <c r="I23" s="165" t="s">
        <v>23</v>
      </c>
      <c r="J23" s="172" t="s">
        <v>207</v>
      </c>
      <c r="K23" s="169"/>
      <c r="L23" s="190"/>
      <c r="S23" s="169"/>
      <c r="T23" s="169"/>
      <c r="U23" s="169"/>
      <c r="V23" s="169"/>
      <c r="W23" s="169"/>
      <c r="X23" s="169"/>
      <c r="Y23" s="169"/>
      <c r="Z23" s="169"/>
      <c r="AA23" s="169"/>
      <c r="AB23" s="169"/>
      <c r="AC23" s="169"/>
      <c r="AD23" s="169"/>
      <c r="AE23" s="169"/>
    </row>
    <row r="24" spans="1:31" s="191" customFormat="1" ht="18" customHeight="1">
      <c r="A24" s="169"/>
      <c r="B24" s="168"/>
      <c r="C24" s="169"/>
      <c r="D24" s="169"/>
      <c r="E24" s="172" t="s">
        <v>208</v>
      </c>
      <c r="F24" s="169"/>
      <c r="G24" s="169"/>
      <c r="H24" s="169"/>
      <c r="I24" s="165" t="s">
        <v>24</v>
      </c>
      <c r="J24" s="172" t="s">
        <v>209</v>
      </c>
      <c r="K24" s="169"/>
      <c r="L24" s="190"/>
      <c r="S24" s="169"/>
      <c r="T24" s="169"/>
      <c r="U24" s="169"/>
      <c r="V24" s="169"/>
      <c r="W24" s="169"/>
      <c r="X24" s="169"/>
      <c r="Y24" s="169"/>
      <c r="Z24" s="169"/>
      <c r="AA24" s="169"/>
      <c r="AB24" s="169"/>
      <c r="AC24" s="169"/>
      <c r="AD24" s="169"/>
      <c r="AE24" s="169"/>
    </row>
    <row r="25" spans="1:31" s="191" customFormat="1" ht="6.9" customHeight="1">
      <c r="A25" s="169"/>
      <c r="B25" s="168"/>
      <c r="C25" s="169"/>
      <c r="D25" s="169"/>
      <c r="E25" s="169"/>
      <c r="F25" s="169"/>
      <c r="G25" s="169"/>
      <c r="H25" s="169"/>
      <c r="I25" s="169"/>
      <c r="J25" s="169"/>
      <c r="K25" s="169"/>
      <c r="L25" s="190"/>
      <c r="S25" s="169"/>
      <c r="T25" s="169"/>
      <c r="U25" s="169"/>
      <c r="V25" s="169"/>
      <c r="W25" s="169"/>
      <c r="X25" s="169"/>
      <c r="Y25" s="169"/>
      <c r="Z25" s="169"/>
      <c r="AA25" s="169"/>
      <c r="AB25" s="169"/>
      <c r="AC25" s="169"/>
      <c r="AD25" s="169"/>
      <c r="AE25" s="169"/>
    </row>
    <row r="26" spans="1:31" s="191" customFormat="1" ht="12" customHeight="1">
      <c r="A26" s="169"/>
      <c r="B26" s="168"/>
      <c r="C26" s="169"/>
      <c r="D26" s="165" t="s">
        <v>29</v>
      </c>
      <c r="E26" s="169"/>
      <c r="F26" s="169"/>
      <c r="G26" s="169"/>
      <c r="H26" s="169"/>
      <c r="I26" s="169"/>
      <c r="J26" s="169"/>
      <c r="K26" s="169"/>
      <c r="L26" s="190"/>
      <c r="S26" s="169"/>
      <c r="T26" s="169"/>
      <c r="U26" s="169"/>
      <c r="V26" s="169"/>
      <c r="W26" s="169"/>
      <c r="X26" s="169"/>
      <c r="Y26" s="169"/>
      <c r="Z26" s="169"/>
      <c r="AA26" s="169"/>
      <c r="AB26" s="169"/>
      <c r="AC26" s="169"/>
      <c r="AD26" s="169"/>
      <c r="AE26" s="169"/>
    </row>
    <row r="27" spans="1:31" s="250" customFormat="1" ht="16.5" customHeight="1">
      <c r="A27" s="175"/>
      <c r="B27" s="174"/>
      <c r="C27" s="175"/>
      <c r="D27" s="175"/>
      <c r="E27" s="176" t="s">
        <v>1</v>
      </c>
      <c r="F27" s="176"/>
      <c r="G27" s="176"/>
      <c r="H27" s="176"/>
      <c r="I27" s="175"/>
      <c r="J27" s="175"/>
      <c r="K27" s="175"/>
      <c r="L27" s="249"/>
      <c r="S27" s="175"/>
      <c r="T27" s="175"/>
      <c r="U27" s="175"/>
      <c r="V27" s="175"/>
      <c r="W27" s="175"/>
      <c r="X27" s="175"/>
      <c r="Y27" s="175"/>
      <c r="Z27" s="175"/>
      <c r="AA27" s="175"/>
      <c r="AB27" s="175"/>
      <c r="AC27" s="175"/>
      <c r="AD27" s="175"/>
      <c r="AE27" s="175"/>
    </row>
    <row r="28" spans="1:31" s="191" customFormat="1" ht="6.9" customHeight="1">
      <c r="A28" s="169"/>
      <c r="B28" s="168"/>
      <c r="C28" s="169"/>
      <c r="D28" s="169"/>
      <c r="E28" s="169"/>
      <c r="F28" s="169"/>
      <c r="G28" s="169"/>
      <c r="H28" s="169"/>
      <c r="I28" s="169"/>
      <c r="J28" s="169"/>
      <c r="K28" s="169"/>
      <c r="L28" s="190"/>
      <c r="S28" s="169"/>
      <c r="T28" s="169"/>
      <c r="U28" s="169"/>
      <c r="V28" s="169"/>
      <c r="W28" s="169"/>
      <c r="X28" s="169"/>
      <c r="Y28" s="169"/>
      <c r="Z28" s="169"/>
      <c r="AA28" s="169"/>
      <c r="AB28" s="169"/>
      <c r="AC28" s="169"/>
      <c r="AD28" s="169"/>
      <c r="AE28" s="169"/>
    </row>
    <row r="29" spans="1:31" s="191" customFormat="1" ht="6.9" customHeight="1">
      <c r="A29" s="169"/>
      <c r="B29" s="168"/>
      <c r="C29" s="169"/>
      <c r="D29" s="177"/>
      <c r="E29" s="177"/>
      <c r="F29" s="177"/>
      <c r="G29" s="177"/>
      <c r="H29" s="177"/>
      <c r="I29" s="177"/>
      <c r="J29" s="177"/>
      <c r="K29" s="177"/>
      <c r="L29" s="190"/>
      <c r="S29" s="169"/>
      <c r="T29" s="169"/>
      <c r="U29" s="169"/>
      <c r="V29" s="169"/>
      <c r="W29" s="169"/>
      <c r="X29" s="169"/>
      <c r="Y29" s="169"/>
      <c r="Z29" s="169"/>
      <c r="AA29" s="169"/>
      <c r="AB29" s="169"/>
      <c r="AC29" s="169"/>
      <c r="AD29" s="169"/>
      <c r="AE29" s="169"/>
    </row>
    <row r="30" spans="1:31" s="191" customFormat="1" ht="25.35" customHeight="1">
      <c r="A30" s="169"/>
      <c r="B30" s="168"/>
      <c r="C30" s="169"/>
      <c r="D30" s="178" t="s">
        <v>30</v>
      </c>
      <c r="E30" s="169"/>
      <c r="F30" s="169"/>
      <c r="G30" s="169"/>
      <c r="H30" s="169"/>
      <c r="I30" s="169"/>
      <c r="J30" s="179">
        <f>ROUND(J129, 2)</f>
        <v>0</v>
      </c>
      <c r="K30" s="169"/>
      <c r="L30" s="190"/>
      <c r="S30" s="169"/>
      <c r="T30" s="169"/>
      <c r="U30" s="169"/>
      <c r="V30" s="169"/>
      <c r="W30" s="169"/>
      <c r="X30" s="169"/>
      <c r="Y30" s="169"/>
      <c r="Z30" s="169"/>
      <c r="AA30" s="169"/>
      <c r="AB30" s="169"/>
      <c r="AC30" s="169"/>
      <c r="AD30" s="169"/>
      <c r="AE30" s="169"/>
    </row>
    <row r="31" spans="1:31" s="191" customFormat="1" ht="6.9" customHeight="1">
      <c r="A31" s="169"/>
      <c r="B31" s="168"/>
      <c r="C31" s="169"/>
      <c r="D31" s="177"/>
      <c r="E31" s="177"/>
      <c r="F31" s="177"/>
      <c r="G31" s="177"/>
      <c r="H31" s="177"/>
      <c r="I31" s="177"/>
      <c r="J31" s="177"/>
      <c r="K31" s="177"/>
      <c r="L31" s="190"/>
      <c r="S31" s="169"/>
      <c r="T31" s="169"/>
      <c r="U31" s="169"/>
      <c r="V31" s="169"/>
      <c r="W31" s="169"/>
      <c r="X31" s="169"/>
      <c r="Y31" s="169"/>
      <c r="Z31" s="169"/>
      <c r="AA31" s="169"/>
      <c r="AB31" s="169"/>
      <c r="AC31" s="169"/>
      <c r="AD31" s="169"/>
      <c r="AE31" s="169"/>
    </row>
    <row r="32" spans="1:31" s="191" customFormat="1" ht="14.4" customHeight="1">
      <c r="A32" s="169"/>
      <c r="B32" s="168"/>
      <c r="C32" s="169"/>
      <c r="D32" s="169"/>
      <c r="E32" s="169"/>
      <c r="F32" s="180" t="s">
        <v>32</v>
      </c>
      <c r="G32" s="169"/>
      <c r="H32" s="169"/>
      <c r="I32" s="180" t="s">
        <v>31</v>
      </c>
      <c r="J32" s="180" t="s">
        <v>33</v>
      </c>
      <c r="K32" s="169"/>
      <c r="L32" s="190"/>
      <c r="S32" s="169"/>
      <c r="T32" s="169"/>
      <c r="U32" s="169"/>
      <c r="V32" s="169"/>
      <c r="W32" s="169"/>
      <c r="X32" s="169"/>
      <c r="Y32" s="169"/>
      <c r="Z32" s="169"/>
      <c r="AA32" s="169"/>
      <c r="AB32" s="169"/>
      <c r="AC32" s="169"/>
      <c r="AD32" s="169"/>
      <c r="AE32" s="169"/>
    </row>
    <row r="33" spans="1:31" s="191" customFormat="1" ht="14.4" customHeight="1">
      <c r="A33" s="169"/>
      <c r="B33" s="168"/>
      <c r="C33" s="169"/>
      <c r="D33" s="181" t="s">
        <v>34</v>
      </c>
      <c r="E33" s="165" t="s">
        <v>35</v>
      </c>
      <c r="F33" s="182">
        <f>ROUND((SUM(BE129:BE230)),  2)</f>
        <v>0</v>
      </c>
      <c r="G33" s="169"/>
      <c r="H33" s="169"/>
      <c r="I33" s="183">
        <v>0.21</v>
      </c>
      <c r="J33" s="182">
        <f>ROUND(((SUM(BE129:BE230))*I33),  2)</f>
        <v>0</v>
      </c>
      <c r="K33" s="169"/>
      <c r="L33" s="190"/>
      <c r="S33" s="169"/>
      <c r="T33" s="169"/>
      <c r="U33" s="169"/>
      <c r="V33" s="169"/>
      <c r="W33" s="169"/>
      <c r="X33" s="169"/>
      <c r="Y33" s="169"/>
      <c r="Z33" s="169"/>
      <c r="AA33" s="169"/>
      <c r="AB33" s="169"/>
      <c r="AC33" s="169"/>
      <c r="AD33" s="169"/>
      <c r="AE33" s="169"/>
    </row>
    <row r="34" spans="1:31" s="191" customFormat="1" ht="14.4" customHeight="1">
      <c r="A34" s="169"/>
      <c r="B34" s="168"/>
      <c r="C34" s="169"/>
      <c r="D34" s="169"/>
      <c r="E34" s="165" t="s">
        <v>36</v>
      </c>
      <c r="F34" s="182">
        <f>ROUND((SUM(BF129:BF230)),  2)</f>
        <v>0</v>
      </c>
      <c r="G34" s="169"/>
      <c r="H34" s="169"/>
      <c r="I34" s="183">
        <v>0.12</v>
      </c>
      <c r="J34" s="182">
        <f>ROUND(((SUM(BF129:BF230))*I34),  2)</f>
        <v>0</v>
      </c>
      <c r="K34" s="169"/>
      <c r="L34" s="190"/>
      <c r="S34" s="169"/>
      <c r="T34" s="169"/>
      <c r="U34" s="169"/>
      <c r="V34" s="169"/>
      <c r="W34" s="169"/>
      <c r="X34" s="169"/>
      <c r="Y34" s="169"/>
      <c r="Z34" s="169"/>
      <c r="AA34" s="169"/>
      <c r="AB34" s="169"/>
      <c r="AC34" s="169"/>
      <c r="AD34" s="169"/>
      <c r="AE34" s="169"/>
    </row>
    <row r="35" spans="1:31" s="191" customFormat="1" ht="14.4" hidden="1" customHeight="1">
      <c r="A35" s="169"/>
      <c r="B35" s="168"/>
      <c r="C35" s="169"/>
      <c r="D35" s="169"/>
      <c r="E35" s="165" t="s">
        <v>37</v>
      </c>
      <c r="F35" s="182">
        <f>ROUND((SUM(BG129:BG230)),  2)</f>
        <v>0</v>
      </c>
      <c r="G35" s="169"/>
      <c r="H35" s="169"/>
      <c r="I35" s="183">
        <v>0.21</v>
      </c>
      <c r="J35" s="182">
        <f>0</f>
        <v>0</v>
      </c>
      <c r="K35" s="169"/>
      <c r="L35" s="190"/>
      <c r="S35" s="169"/>
      <c r="T35" s="169"/>
      <c r="U35" s="169"/>
      <c r="V35" s="169"/>
      <c r="W35" s="169"/>
      <c r="X35" s="169"/>
      <c r="Y35" s="169"/>
      <c r="Z35" s="169"/>
      <c r="AA35" s="169"/>
      <c r="AB35" s="169"/>
      <c r="AC35" s="169"/>
      <c r="AD35" s="169"/>
      <c r="AE35" s="169"/>
    </row>
    <row r="36" spans="1:31" s="191" customFormat="1" ht="14.4" hidden="1" customHeight="1">
      <c r="A36" s="169"/>
      <c r="B36" s="168"/>
      <c r="C36" s="169"/>
      <c r="D36" s="169"/>
      <c r="E36" s="165" t="s">
        <v>38</v>
      </c>
      <c r="F36" s="182">
        <f>ROUND((SUM(BH129:BH230)),  2)</f>
        <v>0</v>
      </c>
      <c r="G36" s="169"/>
      <c r="H36" s="169"/>
      <c r="I36" s="183">
        <v>0.12</v>
      </c>
      <c r="J36" s="182">
        <f>0</f>
        <v>0</v>
      </c>
      <c r="K36" s="169"/>
      <c r="L36" s="190"/>
      <c r="S36" s="169"/>
      <c r="T36" s="169"/>
      <c r="U36" s="169"/>
      <c r="V36" s="169"/>
      <c r="W36" s="169"/>
      <c r="X36" s="169"/>
      <c r="Y36" s="169"/>
      <c r="Z36" s="169"/>
      <c r="AA36" s="169"/>
      <c r="AB36" s="169"/>
      <c r="AC36" s="169"/>
      <c r="AD36" s="169"/>
      <c r="AE36" s="169"/>
    </row>
    <row r="37" spans="1:31" s="191" customFormat="1" ht="14.4" hidden="1" customHeight="1">
      <c r="A37" s="169"/>
      <c r="B37" s="168"/>
      <c r="C37" s="169"/>
      <c r="D37" s="169"/>
      <c r="E37" s="165" t="s">
        <v>39</v>
      </c>
      <c r="F37" s="182">
        <f>ROUND((SUM(BI129:BI230)),  2)</f>
        <v>0</v>
      </c>
      <c r="G37" s="169"/>
      <c r="H37" s="169"/>
      <c r="I37" s="183">
        <v>0</v>
      </c>
      <c r="J37" s="182">
        <f>0</f>
        <v>0</v>
      </c>
      <c r="K37" s="169"/>
      <c r="L37" s="190"/>
      <c r="S37" s="169"/>
      <c r="T37" s="169"/>
      <c r="U37" s="169"/>
      <c r="V37" s="169"/>
      <c r="W37" s="169"/>
      <c r="X37" s="169"/>
      <c r="Y37" s="169"/>
      <c r="Z37" s="169"/>
      <c r="AA37" s="169"/>
      <c r="AB37" s="169"/>
      <c r="AC37" s="169"/>
      <c r="AD37" s="169"/>
      <c r="AE37" s="169"/>
    </row>
    <row r="38" spans="1:31" s="191" customFormat="1" ht="6.9" customHeight="1">
      <c r="A38" s="169"/>
      <c r="B38" s="168"/>
      <c r="C38" s="169"/>
      <c r="D38" s="169"/>
      <c r="E38" s="169"/>
      <c r="F38" s="169"/>
      <c r="G38" s="169"/>
      <c r="H38" s="169"/>
      <c r="I38" s="169"/>
      <c r="J38" s="169"/>
      <c r="K38" s="169"/>
      <c r="L38" s="190"/>
      <c r="S38" s="169"/>
      <c r="T38" s="169"/>
      <c r="U38" s="169"/>
      <c r="V38" s="169"/>
      <c r="W38" s="169"/>
      <c r="X38" s="169"/>
      <c r="Y38" s="169"/>
      <c r="Z38" s="169"/>
      <c r="AA38" s="169"/>
      <c r="AB38" s="169"/>
      <c r="AC38" s="169"/>
      <c r="AD38" s="169"/>
      <c r="AE38" s="169"/>
    </row>
    <row r="39" spans="1:31" s="191" customFormat="1" ht="25.35" customHeight="1">
      <c r="A39" s="169"/>
      <c r="B39" s="168"/>
      <c r="C39" s="184"/>
      <c r="D39" s="185" t="s">
        <v>40</v>
      </c>
      <c r="E39" s="186"/>
      <c r="F39" s="186"/>
      <c r="G39" s="187" t="s">
        <v>41</v>
      </c>
      <c r="H39" s="188" t="s">
        <v>42</v>
      </c>
      <c r="I39" s="186"/>
      <c r="J39" s="189">
        <f>SUM(J30:J37)</f>
        <v>0</v>
      </c>
      <c r="K39" s="251"/>
      <c r="L39" s="190"/>
      <c r="S39" s="169"/>
      <c r="T39" s="169"/>
      <c r="U39" s="169"/>
      <c r="V39" s="169"/>
      <c r="W39" s="169"/>
      <c r="X39" s="169"/>
      <c r="Y39" s="169"/>
      <c r="Z39" s="169"/>
      <c r="AA39" s="169"/>
      <c r="AB39" s="169"/>
      <c r="AC39" s="169"/>
      <c r="AD39" s="169"/>
      <c r="AE39" s="169"/>
    </row>
    <row r="40" spans="1:31" s="191" customFormat="1" ht="14.4" customHeight="1">
      <c r="A40" s="169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90"/>
      <c r="S40" s="169"/>
      <c r="T40" s="169"/>
      <c r="U40" s="169"/>
      <c r="V40" s="169"/>
      <c r="W40" s="169"/>
      <c r="X40" s="169"/>
      <c r="Y40" s="169"/>
      <c r="Z40" s="169"/>
      <c r="AA40" s="169"/>
      <c r="AB40" s="169"/>
      <c r="AC40" s="169"/>
      <c r="AD40" s="169"/>
      <c r="AE40" s="169"/>
    </row>
    <row r="41" spans="1:31" s="84" customFormat="1" ht="14.4" customHeight="1">
      <c r="B41" s="163"/>
      <c r="L41" s="163"/>
    </row>
    <row r="42" spans="1:31" s="84" customFormat="1" ht="14.4" customHeight="1">
      <c r="B42" s="163"/>
      <c r="L42" s="163"/>
    </row>
    <row r="43" spans="1:31" s="84" customFormat="1" ht="14.4" customHeight="1">
      <c r="B43" s="163"/>
      <c r="L43" s="163"/>
    </row>
    <row r="44" spans="1:31" s="84" customFormat="1" ht="14.4" customHeight="1">
      <c r="B44" s="163"/>
      <c r="L44" s="163"/>
    </row>
    <row r="45" spans="1:31" s="84" customFormat="1" ht="14.4" customHeight="1">
      <c r="B45" s="163"/>
      <c r="L45" s="163"/>
    </row>
    <row r="46" spans="1:31" s="84" customFormat="1" ht="14.4" customHeight="1">
      <c r="B46" s="163"/>
      <c r="L46" s="163"/>
    </row>
    <row r="47" spans="1:31" s="84" customFormat="1" ht="14.4" customHeight="1">
      <c r="B47" s="163"/>
      <c r="L47" s="163"/>
    </row>
    <row r="48" spans="1:31" s="84" customFormat="1" ht="14.4" customHeight="1">
      <c r="B48" s="163"/>
      <c r="L48" s="163"/>
    </row>
    <row r="49" spans="1:31" s="84" customFormat="1" ht="14.4" customHeight="1">
      <c r="B49" s="163"/>
      <c r="L49" s="163"/>
    </row>
    <row r="50" spans="1:31" s="191" customFormat="1" ht="14.4" customHeight="1">
      <c r="B50" s="190"/>
      <c r="D50" s="192" t="s">
        <v>43</v>
      </c>
      <c r="E50" s="193"/>
      <c r="F50" s="193"/>
      <c r="G50" s="192" t="s">
        <v>44</v>
      </c>
      <c r="H50" s="193"/>
      <c r="I50" s="193"/>
      <c r="J50" s="193"/>
      <c r="K50" s="193"/>
      <c r="L50" s="190"/>
    </row>
    <row r="51" spans="1:31" s="84" customFormat="1" ht="10.199999999999999">
      <c r="B51" s="163"/>
      <c r="L51" s="163"/>
    </row>
    <row r="52" spans="1:31" s="84" customFormat="1" ht="10.199999999999999">
      <c r="B52" s="163"/>
      <c r="L52" s="163"/>
    </row>
    <row r="53" spans="1:31" s="84" customFormat="1" ht="10.199999999999999">
      <c r="B53" s="163"/>
      <c r="L53" s="163"/>
    </row>
    <row r="54" spans="1:31" s="84" customFormat="1" ht="10.199999999999999">
      <c r="B54" s="163"/>
      <c r="L54" s="163"/>
    </row>
    <row r="55" spans="1:31" s="84" customFormat="1" ht="10.199999999999999">
      <c r="B55" s="163"/>
      <c r="L55" s="163"/>
    </row>
    <row r="56" spans="1:31" s="84" customFormat="1" ht="10.199999999999999">
      <c r="B56" s="163"/>
      <c r="L56" s="163"/>
    </row>
    <row r="57" spans="1:31" s="84" customFormat="1" ht="10.199999999999999">
      <c r="B57" s="163"/>
      <c r="L57" s="163"/>
    </row>
    <row r="58" spans="1:31" s="84" customFormat="1" ht="10.199999999999999">
      <c r="B58" s="163"/>
      <c r="L58" s="163"/>
    </row>
    <row r="59" spans="1:31" s="84" customFormat="1" ht="10.199999999999999">
      <c r="B59" s="163"/>
      <c r="L59" s="163"/>
    </row>
    <row r="60" spans="1:31" s="84" customFormat="1" ht="10.199999999999999">
      <c r="B60" s="163"/>
      <c r="L60" s="163"/>
    </row>
    <row r="61" spans="1:31" s="191" customFormat="1" ht="13.2">
      <c r="A61" s="169"/>
      <c r="B61" s="168"/>
      <c r="C61" s="169"/>
      <c r="D61" s="194" t="s">
        <v>45</v>
      </c>
      <c r="E61" s="195"/>
      <c r="F61" s="196" t="s">
        <v>46</v>
      </c>
      <c r="G61" s="194" t="s">
        <v>45</v>
      </c>
      <c r="H61" s="195"/>
      <c r="I61" s="195"/>
      <c r="J61" s="197" t="s">
        <v>46</v>
      </c>
      <c r="K61" s="195"/>
      <c r="L61" s="190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</row>
    <row r="62" spans="1:31" s="84" customFormat="1" ht="10.199999999999999">
      <c r="B62" s="163"/>
      <c r="L62" s="163"/>
    </row>
    <row r="63" spans="1:31" s="84" customFormat="1" ht="10.199999999999999">
      <c r="B63" s="163"/>
      <c r="L63" s="163"/>
    </row>
    <row r="64" spans="1:31" s="84" customFormat="1" ht="10.199999999999999">
      <c r="B64" s="163"/>
      <c r="L64" s="163"/>
    </row>
    <row r="65" spans="1:31" s="191" customFormat="1" ht="13.2">
      <c r="A65" s="169"/>
      <c r="B65" s="168"/>
      <c r="C65" s="169"/>
      <c r="D65" s="192" t="s">
        <v>47</v>
      </c>
      <c r="E65" s="198"/>
      <c r="F65" s="198"/>
      <c r="G65" s="192" t="s">
        <v>48</v>
      </c>
      <c r="H65" s="198"/>
      <c r="I65" s="198"/>
      <c r="J65" s="198"/>
      <c r="K65" s="198"/>
      <c r="L65" s="190"/>
      <c r="S65" s="169"/>
      <c r="T65" s="169"/>
      <c r="U65" s="169"/>
      <c r="V65" s="169"/>
      <c r="W65" s="169"/>
      <c r="X65" s="169"/>
      <c r="Y65" s="169"/>
      <c r="Z65" s="169"/>
      <c r="AA65" s="169"/>
      <c r="AB65" s="169"/>
      <c r="AC65" s="169"/>
      <c r="AD65" s="169"/>
      <c r="AE65" s="169"/>
    </row>
    <row r="66" spans="1:31" s="84" customFormat="1" ht="10.199999999999999">
      <c r="B66" s="163"/>
      <c r="L66" s="163"/>
    </row>
    <row r="67" spans="1:31" s="84" customFormat="1" ht="10.199999999999999">
      <c r="B67" s="163"/>
      <c r="L67" s="163"/>
    </row>
    <row r="68" spans="1:31" s="84" customFormat="1" ht="10.199999999999999">
      <c r="B68" s="163"/>
      <c r="L68" s="163"/>
    </row>
    <row r="69" spans="1:31" s="84" customFormat="1" ht="10.199999999999999">
      <c r="B69" s="163"/>
      <c r="L69" s="163"/>
    </row>
    <row r="70" spans="1:31" s="84" customFormat="1" ht="10.199999999999999">
      <c r="B70" s="163"/>
      <c r="L70" s="163"/>
    </row>
    <row r="71" spans="1:31" s="84" customFormat="1" ht="10.199999999999999">
      <c r="B71" s="163"/>
      <c r="L71" s="163"/>
    </row>
    <row r="72" spans="1:31" s="84" customFormat="1" ht="10.199999999999999">
      <c r="B72" s="163"/>
      <c r="L72" s="163"/>
    </row>
    <row r="73" spans="1:31" s="84" customFormat="1" ht="10.199999999999999">
      <c r="B73" s="163"/>
      <c r="L73" s="163"/>
    </row>
    <row r="74" spans="1:31" s="84" customFormat="1" ht="10.199999999999999">
      <c r="B74" s="163"/>
      <c r="L74" s="163"/>
    </row>
    <row r="75" spans="1:31" s="84" customFormat="1" ht="10.199999999999999">
      <c r="B75" s="163"/>
      <c r="L75" s="163"/>
    </row>
    <row r="76" spans="1:31" s="191" customFormat="1" ht="13.2">
      <c r="A76" s="169"/>
      <c r="B76" s="168"/>
      <c r="C76" s="169"/>
      <c r="D76" s="194" t="s">
        <v>45</v>
      </c>
      <c r="E76" s="195"/>
      <c r="F76" s="196" t="s">
        <v>46</v>
      </c>
      <c r="G76" s="194" t="s">
        <v>45</v>
      </c>
      <c r="H76" s="195"/>
      <c r="I76" s="195"/>
      <c r="J76" s="197" t="s">
        <v>46</v>
      </c>
      <c r="K76" s="195"/>
      <c r="L76" s="190"/>
      <c r="S76" s="169"/>
      <c r="T76" s="169"/>
      <c r="U76" s="169"/>
      <c r="V76" s="169"/>
      <c r="W76" s="169"/>
      <c r="X76" s="169"/>
      <c r="Y76" s="169"/>
      <c r="Z76" s="169"/>
      <c r="AA76" s="169"/>
      <c r="AB76" s="169"/>
      <c r="AC76" s="169"/>
      <c r="AD76" s="169"/>
      <c r="AE76" s="169"/>
    </row>
    <row r="77" spans="1:31" s="191" customFormat="1" ht="14.4" customHeight="1">
      <c r="A77" s="169"/>
      <c r="B77" s="199"/>
      <c r="C77" s="200"/>
      <c r="D77" s="200"/>
      <c r="E77" s="200"/>
      <c r="F77" s="200"/>
      <c r="G77" s="200"/>
      <c r="H77" s="200"/>
      <c r="I77" s="200"/>
      <c r="J77" s="200"/>
      <c r="K77" s="200"/>
      <c r="L77" s="190"/>
      <c r="S77" s="169"/>
      <c r="T77" s="169"/>
      <c r="U77" s="169"/>
      <c r="V77" s="169"/>
      <c r="W77" s="169"/>
      <c r="X77" s="169"/>
      <c r="Y77" s="169"/>
      <c r="Z77" s="169"/>
      <c r="AA77" s="169"/>
      <c r="AB77" s="169"/>
      <c r="AC77" s="169"/>
      <c r="AD77" s="169"/>
      <c r="AE77" s="169"/>
    </row>
    <row r="78" spans="1:31" s="84" customFormat="1"/>
    <row r="79" spans="1:31" s="84" customFormat="1"/>
    <row r="80" spans="1:31" s="84" customFormat="1"/>
    <row r="81" spans="1:47" s="191" customFormat="1" ht="6.9" hidden="1" customHeight="1">
      <c r="A81" s="169"/>
      <c r="B81" s="201"/>
      <c r="C81" s="202"/>
      <c r="D81" s="202"/>
      <c r="E81" s="202"/>
      <c r="F81" s="202"/>
      <c r="G81" s="202"/>
      <c r="H81" s="202"/>
      <c r="I81" s="202"/>
      <c r="J81" s="202"/>
      <c r="K81" s="202"/>
      <c r="L81" s="190"/>
      <c r="S81" s="169"/>
      <c r="T81" s="169"/>
      <c r="U81" s="169"/>
      <c r="V81" s="169"/>
      <c r="W81" s="169"/>
      <c r="X81" s="169"/>
      <c r="Y81" s="169"/>
      <c r="Z81" s="169"/>
      <c r="AA81" s="169"/>
      <c r="AB81" s="169"/>
      <c r="AC81" s="169"/>
      <c r="AD81" s="169"/>
      <c r="AE81" s="169"/>
    </row>
    <row r="82" spans="1:47" s="191" customFormat="1" ht="24.9" hidden="1" customHeight="1">
      <c r="A82" s="169"/>
      <c r="B82" s="168"/>
      <c r="C82" s="164" t="s">
        <v>104</v>
      </c>
      <c r="D82" s="169"/>
      <c r="E82" s="169"/>
      <c r="F82" s="169"/>
      <c r="G82" s="169"/>
      <c r="H82" s="169"/>
      <c r="I82" s="169"/>
      <c r="J82" s="169"/>
      <c r="K82" s="169"/>
      <c r="L82" s="190"/>
      <c r="S82" s="169"/>
      <c r="T82" s="169"/>
      <c r="U82" s="169"/>
      <c r="V82" s="169"/>
      <c r="W82" s="169"/>
      <c r="X82" s="169"/>
      <c r="Y82" s="169"/>
      <c r="Z82" s="169"/>
      <c r="AA82" s="169"/>
      <c r="AB82" s="169"/>
      <c r="AC82" s="169"/>
      <c r="AD82" s="169"/>
      <c r="AE82" s="169"/>
    </row>
    <row r="83" spans="1:47" s="191" customFormat="1" ht="6.9" hidden="1" customHeight="1">
      <c r="A83" s="169"/>
      <c r="B83" s="168"/>
      <c r="C83" s="169"/>
      <c r="D83" s="169"/>
      <c r="E83" s="169"/>
      <c r="F83" s="169"/>
      <c r="G83" s="169"/>
      <c r="H83" s="169"/>
      <c r="I83" s="169"/>
      <c r="J83" s="169"/>
      <c r="K83" s="169"/>
      <c r="L83" s="190"/>
      <c r="S83" s="169"/>
      <c r="T83" s="169"/>
      <c r="U83" s="169"/>
      <c r="V83" s="169"/>
      <c r="W83" s="169"/>
      <c r="X83" s="169"/>
      <c r="Y83" s="169"/>
      <c r="Z83" s="169"/>
      <c r="AA83" s="169"/>
      <c r="AB83" s="169"/>
      <c r="AC83" s="169"/>
      <c r="AD83" s="169"/>
      <c r="AE83" s="169"/>
    </row>
    <row r="84" spans="1:47" s="191" customFormat="1" ht="12" hidden="1" customHeight="1">
      <c r="A84" s="169"/>
      <c r="B84" s="168"/>
      <c r="C84" s="165" t="s">
        <v>14</v>
      </c>
      <c r="D84" s="169"/>
      <c r="E84" s="169"/>
      <c r="F84" s="169"/>
      <c r="G84" s="169"/>
      <c r="H84" s="169"/>
      <c r="I84" s="169"/>
      <c r="J84" s="169"/>
      <c r="K84" s="169"/>
      <c r="L84" s="190"/>
      <c r="S84" s="169"/>
      <c r="T84" s="169"/>
      <c r="U84" s="169"/>
      <c r="V84" s="169"/>
      <c r="W84" s="169"/>
      <c r="X84" s="169"/>
      <c r="Y84" s="169"/>
      <c r="Z84" s="169"/>
      <c r="AA84" s="169"/>
      <c r="AB84" s="169"/>
      <c r="AC84" s="169"/>
      <c r="AD84" s="169"/>
      <c r="AE84" s="169"/>
    </row>
    <row r="85" spans="1:47" s="191" customFormat="1" ht="16.5" hidden="1" customHeight="1">
      <c r="A85" s="169"/>
      <c r="B85" s="168"/>
      <c r="C85" s="169"/>
      <c r="D85" s="169"/>
      <c r="E85" s="166" t="str">
        <f>E7</f>
        <v>ETAPA JEN NSB</v>
      </c>
      <c r="F85" s="167"/>
      <c r="G85" s="167"/>
      <c r="H85" s="167"/>
      <c r="I85" s="169"/>
      <c r="J85" s="169"/>
      <c r="K85" s="169"/>
      <c r="L85" s="190"/>
      <c r="S85" s="169"/>
      <c r="T85" s="169"/>
      <c r="U85" s="169"/>
      <c r="V85" s="169"/>
      <c r="W85" s="169"/>
      <c r="X85" s="169"/>
      <c r="Y85" s="169"/>
      <c r="Z85" s="169"/>
      <c r="AA85" s="169"/>
      <c r="AB85" s="169"/>
      <c r="AC85" s="169"/>
      <c r="AD85" s="169"/>
      <c r="AE85" s="169"/>
    </row>
    <row r="86" spans="1:47" s="191" customFormat="1" ht="12" hidden="1" customHeight="1">
      <c r="A86" s="169"/>
      <c r="B86" s="168"/>
      <c r="C86" s="165" t="s">
        <v>94</v>
      </c>
      <c r="D86" s="169"/>
      <c r="E86" s="169"/>
      <c r="F86" s="169"/>
      <c r="G86" s="169"/>
      <c r="H86" s="169"/>
      <c r="I86" s="169"/>
      <c r="J86" s="169"/>
      <c r="K86" s="169"/>
      <c r="L86" s="190"/>
      <c r="S86" s="169"/>
      <c r="T86" s="169"/>
      <c r="U86" s="169"/>
      <c r="V86" s="169"/>
      <c r="W86" s="169"/>
      <c r="X86" s="169"/>
      <c r="Y86" s="169"/>
      <c r="Z86" s="169"/>
      <c r="AA86" s="169"/>
      <c r="AB86" s="169"/>
      <c r="AC86" s="169"/>
      <c r="AD86" s="169"/>
      <c r="AE86" s="169"/>
    </row>
    <row r="87" spans="1:47" s="191" customFormat="1" ht="16.5" hidden="1" customHeight="1">
      <c r="A87" s="169"/>
      <c r="B87" s="168"/>
      <c r="C87" s="169"/>
      <c r="D87" s="169"/>
      <c r="E87" s="170" t="str">
        <f>E9</f>
        <v>SO-01 - PORTÁL NSA, PŘÍJEZDOVÁ KOMUNIKACE</v>
      </c>
      <c r="F87" s="171"/>
      <c r="G87" s="171"/>
      <c r="H87" s="171"/>
      <c r="I87" s="169"/>
      <c r="J87" s="169"/>
      <c r="K87" s="169"/>
      <c r="L87" s="190"/>
      <c r="S87" s="169"/>
      <c r="T87" s="169"/>
      <c r="U87" s="169"/>
      <c r="V87" s="169"/>
      <c r="W87" s="169"/>
      <c r="X87" s="169"/>
      <c r="Y87" s="169"/>
      <c r="Z87" s="169"/>
      <c r="AA87" s="169"/>
      <c r="AB87" s="169"/>
      <c r="AC87" s="169"/>
      <c r="AD87" s="169"/>
      <c r="AE87" s="169"/>
    </row>
    <row r="88" spans="1:47" s="191" customFormat="1" ht="6.9" hidden="1" customHeight="1">
      <c r="A88" s="169"/>
      <c r="B88" s="168"/>
      <c r="C88" s="169"/>
      <c r="D88" s="169"/>
      <c r="E88" s="169"/>
      <c r="F88" s="169"/>
      <c r="G88" s="169"/>
      <c r="H88" s="169"/>
      <c r="I88" s="169"/>
      <c r="J88" s="169"/>
      <c r="K88" s="169"/>
      <c r="L88" s="190"/>
      <c r="S88" s="169"/>
      <c r="T88" s="169"/>
      <c r="U88" s="169"/>
      <c r="V88" s="169"/>
      <c r="W88" s="169"/>
      <c r="X88" s="169"/>
      <c r="Y88" s="169"/>
      <c r="Z88" s="169"/>
      <c r="AA88" s="169"/>
      <c r="AB88" s="169"/>
      <c r="AC88" s="169"/>
      <c r="AD88" s="169"/>
      <c r="AE88" s="169"/>
    </row>
    <row r="89" spans="1:47" s="191" customFormat="1" ht="12" hidden="1" customHeight="1">
      <c r="A89" s="169"/>
      <c r="B89" s="168"/>
      <c r="C89" s="165" t="s">
        <v>18</v>
      </c>
      <c r="D89" s="169"/>
      <c r="E89" s="169"/>
      <c r="F89" s="172" t="str">
        <f>F12</f>
        <v>FLASCHARŮV DŮL</v>
      </c>
      <c r="G89" s="169"/>
      <c r="H89" s="169"/>
      <c r="I89" s="165" t="s">
        <v>20</v>
      </c>
      <c r="J89" s="173" t="str">
        <f>IF(J12="","",J12)</f>
        <v>23. 6. 2025</v>
      </c>
      <c r="K89" s="169"/>
      <c r="L89" s="190"/>
      <c r="S89" s="169"/>
      <c r="T89" s="169"/>
      <c r="U89" s="169"/>
      <c r="V89" s="169"/>
      <c r="W89" s="169"/>
      <c r="X89" s="169"/>
      <c r="Y89" s="169"/>
      <c r="Z89" s="169"/>
      <c r="AA89" s="169"/>
      <c r="AB89" s="169"/>
      <c r="AC89" s="169"/>
      <c r="AD89" s="169"/>
      <c r="AE89" s="169"/>
    </row>
    <row r="90" spans="1:47" s="191" customFormat="1" ht="6.9" hidden="1" customHeight="1">
      <c r="A90" s="169"/>
      <c r="B90" s="168"/>
      <c r="C90" s="169"/>
      <c r="D90" s="169"/>
      <c r="E90" s="169"/>
      <c r="F90" s="169"/>
      <c r="G90" s="169"/>
      <c r="H90" s="169"/>
      <c r="I90" s="169"/>
      <c r="J90" s="169"/>
      <c r="K90" s="169"/>
      <c r="L90" s="190"/>
      <c r="S90" s="169"/>
      <c r="T90" s="169"/>
      <c r="U90" s="169"/>
      <c r="V90" s="169"/>
      <c r="W90" s="169"/>
      <c r="X90" s="169"/>
      <c r="Y90" s="169"/>
      <c r="Z90" s="169"/>
      <c r="AA90" s="169"/>
      <c r="AB90" s="169"/>
      <c r="AC90" s="169"/>
      <c r="AD90" s="169"/>
      <c r="AE90" s="169"/>
    </row>
    <row r="91" spans="1:47" s="191" customFormat="1" ht="15.15" hidden="1" customHeight="1">
      <c r="A91" s="169"/>
      <c r="B91" s="168"/>
      <c r="C91" s="165" t="s">
        <v>22</v>
      </c>
      <c r="D91" s="169"/>
      <c r="E91" s="169"/>
      <c r="F91" s="172" t="str">
        <f>E15</f>
        <v>MĚSTO ODRY</v>
      </c>
      <c r="G91" s="169"/>
      <c r="H91" s="169"/>
      <c r="I91" s="165" t="s">
        <v>26</v>
      </c>
      <c r="J91" s="203" t="str">
        <f>E21</f>
        <v>Ing. ALOIS KVĚŤÁK</v>
      </c>
      <c r="K91" s="169"/>
      <c r="L91" s="190"/>
      <c r="S91" s="169"/>
      <c r="T91" s="169"/>
      <c r="U91" s="169"/>
      <c r="V91" s="169"/>
      <c r="W91" s="169"/>
      <c r="X91" s="169"/>
      <c r="Y91" s="169"/>
      <c r="Z91" s="169"/>
      <c r="AA91" s="169"/>
      <c r="AB91" s="169"/>
      <c r="AC91" s="169"/>
      <c r="AD91" s="169"/>
      <c r="AE91" s="169"/>
    </row>
    <row r="92" spans="1:47" s="191" customFormat="1" ht="15.15" hidden="1" customHeight="1">
      <c r="A92" s="169"/>
      <c r="B92" s="168"/>
      <c r="C92" s="165" t="s">
        <v>25</v>
      </c>
      <c r="D92" s="169"/>
      <c r="E92" s="169"/>
      <c r="F92" s="172" t="str">
        <f>IF(E18="","",E18)</f>
        <v xml:space="preserve"> </v>
      </c>
      <c r="G92" s="169"/>
      <c r="H92" s="169"/>
      <c r="I92" s="165" t="s">
        <v>28</v>
      </c>
      <c r="J92" s="203" t="str">
        <f>E24</f>
        <v>Ing. ALOIS KVĚŤÁK</v>
      </c>
      <c r="K92" s="169"/>
      <c r="L92" s="190"/>
      <c r="S92" s="169"/>
      <c r="T92" s="169"/>
      <c r="U92" s="169"/>
      <c r="V92" s="169"/>
      <c r="W92" s="169"/>
      <c r="X92" s="169"/>
      <c r="Y92" s="169"/>
      <c r="Z92" s="169"/>
      <c r="AA92" s="169"/>
      <c r="AB92" s="169"/>
      <c r="AC92" s="169"/>
      <c r="AD92" s="169"/>
      <c r="AE92" s="169"/>
    </row>
    <row r="93" spans="1:47" s="191" customFormat="1" ht="10.35" hidden="1" customHeight="1">
      <c r="A93" s="169"/>
      <c r="B93" s="168"/>
      <c r="C93" s="169"/>
      <c r="D93" s="169"/>
      <c r="E93" s="169"/>
      <c r="F93" s="169"/>
      <c r="G93" s="169"/>
      <c r="H93" s="169"/>
      <c r="I93" s="169"/>
      <c r="J93" s="169"/>
      <c r="K93" s="169"/>
      <c r="L93" s="190"/>
      <c r="S93" s="169"/>
      <c r="T93" s="169"/>
      <c r="U93" s="169"/>
      <c r="V93" s="169"/>
      <c r="W93" s="169"/>
      <c r="X93" s="169"/>
      <c r="Y93" s="169"/>
      <c r="Z93" s="169"/>
      <c r="AA93" s="169"/>
      <c r="AB93" s="169"/>
      <c r="AC93" s="169"/>
      <c r="AD93" s="169"/>
      <c r="AE93" s="169"/>
    </row>
    <row r="94" spans="1:47" s="191" customFormat="1" ht="29.25" hidden="1" customHeight="1">
      <c r="A94" s="169"/>
      <c r="B94" s="168"/>
      <c r="C94" s="204" t="s">
        <v>105</v>
      </c>
      <c r="D94" s="184"/>
      <c r="E94" s="184"/>
      <c r="F94" s="184"/>
      <c r="G94" s="184"/>
      <c r="H94" s="184"/>
      <c r="I94" s="184"/>
      <c r="J94" s="205" t="s">
        <v>106</v>
      </c>
      <c r="K94" s="184"/>
      <c r="L94" s="190"/>
      <c r="S94" s="169"/>
      <c r="T94" s="169"/>
      <c r="U94" s="169"/>
      <c r="V94" s="169"/>
      <c r="W94" s="169"/>
      <c r="X94" s="169"/>
      <c r="Y94" s="169"/>
      <c r="Z94" s="169"/>
      <c r="AA94" s="169"/>
      <c r="AB94" s="169"/>
      <c r="AC94" s="169"/>
      <c r="AD94" s="169"/>
      <c r="AE94" s="169"/>
    </row>
    <row r="95" spans="1:47" s="191" customFormat="1" ht="10.35" hidden="1" customHeight="1">
      <c r="A95" s="169"/>
      <c r="B95" s="168"/>
      <c r="C95" s="169"/>
      <c r="D95" s="169"/>
      <c r="E95" s="169"/>
      <c r="F95" s="169"/>
      <c r="G95" s="169"/>
      <c r="H95" s="169"/>
      <c r="I95" s="169"/>
      <c r="J95" s="169"/>
      <c r="K95" s="169"/>
      <c r="L95" s="190"/>
      <c r="S95" s="169"/>
      <c r="T95" s="169"/>
      <c r="U95" s="169"/>
      <c r="V95" s="169"/>
      <c r="W95" s="169"/>
      <c r="X95" s="169"/>
      <c r="Y95" s="169"/>
      <c r="Z95" s="169"/>
      <c r="AA95" s="169"/>
      <c r="AB95" s="169"/>
      <c r="AC95" s="169"/>
      <c r="AD95" s="169"/>
      <c r="AE95" s="169"/>
    </row>
    <row r="96" spans="1:47" s="191" customFormat="1" ht="22.8" hidden="1" customHeight="1">
      <c r="A96" s="169"/>
      <c r="B96" s="168"/>
      <c r="C96" s="206" t="s">
        <v>107</v>
      </c>
      <c r="D96" s="169"/>
      <c r="E96" s="169"/>
      <c r="F96" s="169"/>
      <c r="G96" s="169"/>
      <c r="H96" s="169"/>
      <c r="I96" s="169"/>
      <c r="J96" s="179">
        <f>J129</f>
        <v>0</v>
      </c>
      <c r="K96" s="169"/>
      <c r="L96" s="190"/>
      <c r="S96" s="169"/>
      <c r="T96" s="169"/>
      <c r="U96" s="169"/>
      <c r="V96" s="169"/>
      <c r="W96" s="169"/>
      <c r="X96" s="169"/>
      <c r="Y96" s="169"/>
      <c r="Z96" s="169"/>
      <c r="AA96" s="169"/>
      <c r="AB96" s="169"/>
      <c r="AC96" s="169"/>
      <c r="AD96" s="169"/>
      <c r="AE96" s="169"/>
      <c r="AU96" s="246" t="s">
        <v>108</v>
      </c>
    </row>
    <row r="97" spans="1:31" s="208" customFormat="1" ht="24.9" hidden="1" customHeight="1">
      <c r="B97" s="207"/>
      <c r="D97" s="209" t="s">
        <v>210</v>
      </c>
      <c r="E97" s="210"/>
      <c r="F97" s="210"/>
      <c r="G97" s="210"/>
      <c r="H97" s="210"/>
      <c r="I97" s="210"/>
      <c r="J97" s="211">
        <f>J130</f>
        <v>0</v>
      </c>
      <c r="L97" s="207"/>
    </row>
    <row r="98" spans="1:31" s="213" customFormat="1" ht="19.95" hidden="1" customHeight="1">
      <c r="B98" s="212"/>
      <c r="D98" s="214" t="s">
        <v>211</v>
      </c>
      <c r="E98" s="215"/>
      <c r="F98" s="215"/>
      <c r="G98" s="215"/>
      <c r="H98" s="215"/>
      <c r="I98" s="215"/>
      <c r="J98" s="216">
        <f>J131</f>
        <v>0</v>
      </c>
      <c r="L98" s="212"/>
    </row>
    <row r="99" spans="1:31" s="213" customFormat="1" ht="19.95" hidden="1" customHeight="1">
      <c r="B99" s="212"/>
      <c r="D99" s="214" t="s">
        <v>212</v>
      </c>
      <c r="E99" s="215"/>
      <c r="F99" s="215"/>
      <c r="G99" s="215"/>
      <c r="H99" s="215"/>
      <c r="I99" s="215"/>
      <c r="J99" s="216">
        <f>J149</f>
        <v>0</v>
      </c>
      <c r="L99" s="212"/>
    </row>
    <row r="100" spans="1:31" s="213" customFormat="1" ht="19.95" hidden="1" customHeight="1">
      <c r="B100" s="212"/>
      <c r="D100" s="214" t="s">
        <v>213</v>
      </c>
      <c r="E100" s="215"/>
      <c r="F100" s="215"/>
      <c r="G100" s="215"/>
      <c r="H100" s="215"/>
      <c r="I100" s="215"/>
      <c r="J100" s="216">
        <f>J151</f>
        <v>0</v>
      </c>
      <c r="L100" s="212"/>
    </row>
    <row r="101" spans="1:31" s="213" customFormat="1" ht="19.95" hidden="1" customHeight="1">
      <c r="B101" s="212"/>
      <c r="D101" s="214" t="s">
        <v>214</v>
      </c>
      <c r="E101" s="215"/>
      <c r="F101" s="215"/>
      <c r="G101" s="215"/>
      <c r="H101" s="215"/>
      <c r="I101" s="215"/>
      <c r="J101" s="216">
        <f>J160</f>
        <v>0</v>
      </c>
      <c r="L101" s="212"/>
    </row>
    <row r="102" spans="1:31" s="213" customFormat="1" ht="19.95" hidden="1" customHeight="1">
      <c r="B102" s="212"/>
      <c r="D102" s="214" t="s">
        <v>215</v>
      </c>
      <c r="E102" s="215"/>
      <c r="F102" s="215"/>
      <c r="G102" s="215"/>
      <c r="H102" s="215"/>
      <c r="I102" s="215"/>
      <c r="J102" s="216">
        <f>J162</f>
        <v>0</v>
      </c>
      <c r="L102" s="212"/>
    </row>
    <row r="103" spans="1:31" s="208" customFormat="1" ht="24.9" hidden="1" customHeight="1">
      <c r="B103" s="207"/>
      <c r="D103" s="209" t="s">
        <v>216</v>
      </c>
      <c r="E103" s="210"/>
      <c r="F103" s="210"/>
      <c r="G103" s="210"/>
      <c r="H103" s="210"/>
      <c r="I103" s="210"/>
      <c r="J103" s="211">
        <f>J171</f>
        <v>0</v>
      </c>
      <c r="L103" s="207"/>
    </row>
    <row r="104" spans="1:31" s="213" customFormat="1" ht="19.95" hidden="1" customHeight="1">
      <c r="B104" s="212"/>
      <c r="D104" s="214" t="s">
        <v>217</v>
      </c>
      <c r="E104" s="215"/>
      <c r="F104" s="215"/>
      <c r="G104" s="215"/>
      <c r="H104" s="215"/>
      <c r="I104" s="215"/>
      <c r="J104" s="216">
        <f>J172</f>
        <v>0</v>
      </c>
      <c r="L104" s="212"/>
    </row>
    <row r="105" spans="1:31" s="213" customFormat="1" ht="19.95" hidden="1" customHeight="1">
      <c r="B105" s="212"/>
      <c r="D105" s="214" t="s">
        <v>218</v>
      </c>
      <c r="E105" s="215"/>
      <c r="F105" s="215"/>
      <c r="G105" s="215"/>
      <c r="H105" s="215"/>
      <c r="I105" s="215"/>
      <c r="J105" s="216">
        <f>J176</f>
        <v>0</v>
      </c>
      <c r="L105" s="212"/>
    </row>
    <row r="106" spans="1:31" s="208" customFormat="1" ht="24.9" hidden="1" customHeight="1">
      <c r="B106" s="207"/>
      <c r="D106" s="209" t="s">
        <v>219</v>
      </c>
      <c r="E106" s="210"/>
      <c r="F106" s="210"/>
      <c r="G106" s="210"/>
      <c r="H106" s="210"/>
      <c r="I106" s="210"/>
      <c r="J106" s="211">
        <f>J217</f>
        <v>0</v>
      </c>
      <c r="L106" s="207"/>
    </row>
    <row r="107" spans="1:31" s="208" customFormat="1" ht="24.9" hidden="1" customHeight="1">
      <c r="B107" s="207"/>
      <c r="D107" s="209" t="s">
        <v>220</v>
      </c>
      <c r="E107" s="210"/>
      <c r="F107" s="210"/>
      <c r="G107" s="210"/>
      <c r="H107" s="210"/>
      <c r="I107" s="210"/>
      <c r="J107" s="211">
        <f>J221</f>
        <v>0</v>
      </c>
      <c r="L107" s="207"/>
    </row>
    <row r="108" spans="1:31" s="213" customFormat="1" ht="19.95" hidden="1" customHeight="1">
      <c r="B108" s="212"/>
      <c r="D108" s="214" t="s">
        <v>221</v>
      </c>
      <c r="E108" s="215"/>
      <c r="F108" s="215"/>
      <c r="G108" s="215"/>
      <c r="H108" s="215"/>
      <c r="I108" s="215"/>
      <c r="J108" s="216">
        <f>J222</f>
        <v>0</v>
      </c>
      <c r="L108" s="212"/>
    </row>
    <row r="109" spans="1:31" s="213" customFormat="1" ht="19.95" hidden="1" customHeight="1">
      <c r="B109" s="212"/>
      <c r="D109" s="214" t="s">
        <v>222</v>
      </c>
      <c r="E109" s="215"/>
      <c r="F109" s="215"/>
      <c r="G109" s="215"/>
      <c r="H109" s="215"/>
      <c r="I109" s="215"/>
      <c r="J109" s="216">
        <f>J225</f>
        <v>0</v>
      </c>
      <c r="L109" s="212"/>
    </row>
    <row r="110" spans="1:31" s="191" customFormat="1" ht="21.75" hidden="1" customHeight="1">
      <c r="A110" s="169"/>
      <c r="B110" s="168"/>
      <c r="C110" s="169"/>
      <c r="D110" s="169"/>
      <c r="E110" s="169"/>
      <c r="F110" s="169"/>
      <c r="G110" s="169"/>
      <c r="H110" s="169"/>
      <c r="I110" s="169"/>
      <c r="J110" s="169"/>
      <c r="K110" s="169"/>
      <c r="L110" s="190"/>
      <c r="S110" s="169"/>
      <c r="T110" s="169"/>
      <c r="U110" s="169"/>
      <c r="V110" s="169"/>
      <c r="W110" s="169"/>
      <c r="X110" s="169"/>
      <c r="Y110" s="169"/>
      <c r="Z110" s="169"/>
      <c r="AA110" s="169"/>
      <c r="AB110" s="169"/>
      <c r="AC110" s="169"/>
      <c r="AD110" s="169"/>
      <c r="AE110" s="169"/>
    </row>
    <row r="111" spans="1:31" s="191" customFormat="1" ht="6.9" hidden="1" customHeight="1">
      <c r="A111" s="169"/>
      <c r="B111" s="199"/>
      <c r="C111" s="200"/>
      <c r="D111" s="200"/>
      <c r="E111" s="200"/>
      <c r="F111" s="200"/>
      <c r="G111" s="200"/>
      <c r="H111" s="200"/>
      <c r="I111" s="200"/>
      <c r="J111" s="200"/>
      <c r="K111" s="200"/>
      <c r="L111" s="190"/>
      <c r="S111" s="169"/>
      <c r="T111" s="169"/>
      <c r="U111" s="169"/>
      <c r="V111" s="169"/>
      <c r="W111" s="169"/>
      <c r="X111" s="169"/>
      <c r="Y111" s="169"/>
      <c r="Z111" s="169"/>
      <c r="AA111" s="169"/>
      <c r="AB111" s="169"/>
      <c r="AC111" s="169"/>
      <c r="AD111" s="169"/>
      <c r="AE111" s="169"/>
    </row>
    <row r="112" spans="1:31" s="84" customFormat="1" ht="10.199999999999999" hidden="1"/>
    <row r="113" spans="1:31" s="84" customFormat="1" ht="10.199999999999999" hidden="1"/>
    <row r="114" spans="1:31" s="84" customFormat="1" ht="10.199999999999999" hidden="1"/>
    <row r="115" spans="1:31" s="191" customFormat="1" ht="6.9" customHeight="1">
      <c r="A115" s="169"/>
      <c r="B115" s="201"/>
      <c r="C115" s="202"/>
      <c r="D115" s="202"/>
      <c r="E115" s="202"/>
      <c r="F115" s="202"/>
      <c r="G115" s="202"/>
      <c r="H115" s="202"/>
      <c r="I115" s="202"/>
      <c r="J115" s="202"/>
      <c r="K115" s="202"/>
      <c r="L115" s="190"/>
      <c r="S115" s="169"/>
      <c r="T115" s="169"/>
      <c r="U115" s="169"/>
      <c r="V115" s="169"/>
      <c r="W115" s="169"/>
      <c r="X115" s="169"/>
      <c r="Y115" s="169"/>
      <c r="Z115" s="169"/>
      <c r="AA115" s="169"/>
      <c r="AB115" s="169"/>
      <c r="AC115" s="169"/>
      <c r="AD115" s="169"/>
      <c r="AE115" s="169"/>
    </row>
    <row r="116" spans="1:31" s="191" customFormat="1" ht="24.9" customHeight="1">
      <c r="A116" s="169"/>
      <c r="B116" s="168"/>
      <c r="C116" s="164" t="s">
        <v>116</v>
      </c>
      <c r="D116" s="169"/>
      <c r="E116" s="169"/>
      <c r="F116" s="169"/>
      <c r="G116" s="169"/>
      <c r="H116" s="169"/>
      <c r="I116" s="169"/>
      <c r="J116" s="169"/>
      <c r="K116" s="169"/>
      <c r="L116" s="190"/>
      <c r="S116" s="169"/>
      <c r="T116" s="169"/>
      <c r="U116" s="169"/>
      <c r="V116" s="169"/>
      <c r="W116" s="169"/>
      <c r="X116" s="169"/>
      <c r="Y116" s="169"/>
      <c r="Z116" s="169"/>
      <c r="AA116" s="169"/>
      <c r="AB116" s="169"/>
      <c r="AC116" s="169"/>
      <c r="AD116" s="169"/>
      <c r="AE116" s="169"/>
    </row>
    <row r="117" spans="1:31" s="191" customFormat="1" ht="6.9" customHeight="1">
      <c r="A117" s="169"/>
      <c r="B117" s="168"/>
      <c r="C117" s="169"/>
      <c r="D117" s="169"/>
      <c r="E117" s="169"/>
      <c r="F117" s="169"/>
      <c r="G117" s="169"/>
      <c r="H117" s="169"/>
      <c r="I117" s="169"/>
      <c r="J117" s="169"/>
      <c r="K117" s="169"/>
      <c r="L117" s="190"/>
      <c r="S117" s="169"/>
      <c r="T117" s="169"/>
      <c r="U117" s="169"/>
      <c r="V117" s="169"/>
      <c r="W117" s="169"/>
      <c r="X117" s="169"/>
      <c r="Y117" s="169"/>
      <c r="Z117" s="169"/>
      <c r="AA117" s="169"/>
      <c r="AB117" s="169"/>
      <c r="AC117" s="169"/>
      <c r="AD117" s="169"/>
      <c r="AE117" s="169"/>
    </row>
    <row r="118" spans="1:31" s="191" customFormat="1" ht="12" customHeight="1">
      <c r="A118" s="169"/>
      <c r="B118" s="168"/>
      <c r="C118" s="165" t="s">
        <v>14</v>
      </c>
      <c r="D118" s="169"/>
      <c r="E118" s="169"/>
      <c r="F118" s="169"/>
      <c r="G118" s="169"/>
      <c r="H118" s="169"/>
      <c r="I118" s="169"/>
      <c r="J118" s="169"/>
      <c r="K118" s="169"/>
      <c r="L118" s="190"/>
      <c r="S118" s="169"/>
      <c r="T118" s="169"/>
      <c r="U118" s="169"/>
      <c r="V118" s="169"/>
      <c r="W118" s="169"/>
      <c r="X118" s="169"/>
      <c r="Y118" s="169"/>
      <c r="Z118" s="169"/>
      <c r="AA118" s="169"/>
      <c r="AB118" s="169"/>
      <c r="AC118" s="169"/>
      <c r="AD118" s="169"/>
      <c r="AE118" s="169"/>
    </row>
    <row r="119" spans="1:31" s="191" customFormat="1" ht="16.5" customHeight="1">
      <c r="A119" s="169"/>
      <c r="B119" s="168"/>
      <c r="C119" s="169"/>
      <c r="D119" s="169"/>
      <c r="E119" s="166" t="str">
        <f>E7</f>
        <v>ETAPA JEN NSB</v>
      </c>
      <c r="F119" s="167"/>
      <c r="G119" s="167"/>
      <c r="H119" s="167"/>
      <c r="I119" s="169"/>
      <c r="J119" s="169"/>
      <c r="K119" s="169"/>
      <c r="L119" s="190"/>
      <c r="S119" s="169"/>
      <c r="T119" s="169"/>
      <c r="U119" s="169"/>
      <c r="V119" s="169"/>
      <c r="W119" s="169"/>
      <c r="X119" s="169"/>
      <c r="Y119" s="169"/>
      <c r="Z119" s="169"/>
      <c r="AA119" s="169"/>
      <c r="AB119" s="169"/>
      <c r="AC119" s="169"/>
      <c r="AD119" s="169"/>
      <c r="AE119" s="169"/>
    </row>
    <row r="120" spans="1:31" s="191" customFormat="1" ht="12" customHeight="1">
      <c r="A120" s="169"/>
      <c r="B120" s="168"/>
      <c r="C120" s="165" t="s">
        <v>94</v>
      </c>
      <c r="D120" s="169"/>
      <c r="E120" s="169"/>
      <c r="F120" s="169"/>
      <c r="G120" s="169"/>
      <c r="H120" s="169"/>
      <c r="I120" s="169"/>
      <c r="J120" s="169"/>
      <c r="K120" s="169"/>
      <c r="L120" s="190"/>
      <c r="S120" s="169"/>
      <c r="T120" s="169"/>
      <c r="U120" s="169"/>
      <c r="V120" s="169"/>
      <c r="W120" s="169"/>
      <c r="X120" s="169"/>
      <c r="Y120" s="169"/>
      <c r="Z120" s="169"/>
      <c r="AA120" s="169"/>
      <c r="AB120" s="169"/>
      <c r="AC120" s="169"/>
      <c r="AD120" s="169"/>
      <c r="AE120" s="169"/>
    </row>
    <row r="121" spans="1:31" s="191" customFormat="1" ht="16.5" customHeight="1">
      <c r="A121" s="169"/>
      <c r="B121" s="168"/>
      <c r="C121" s="169"/>
      <c r="D121" s="169"/>
      <c r="E121" s="170" t="str">
        <f>E9</f>
        <v>SO-01 - PORTÁL NSA, PŘÍJEZDOVÁ KOMUNIKACE</v>
      </c>
      <c r="F121" s="171"/>
      <c r="G121" s="171"/>
      <c r="H121" s="171"/>
      <c r="I121" s="169"/>
      <c r="J121" s="169"/>
      <c r="K121" s="169"/>
      <c r="L121" s="190"/>
      <c r="S121" s="169"/>
      <c r="T121" s="169"/>
      <c r="U121" s="169"/>
      <c r="V121" s="169"/>
      <c r="W121" s="169"/>
      <c r="X121" s="169"/>
      <c r="Y121" s="169"/>
      <c r="Z121" s="169"/>
      <c r="AA121" s="169"/>
      <c r="AB121" s="169"/>
      <c r="AC121" s="169"/>
      <c r="AD121" s="169"/>
      <c r="AE121" s="169"/>
    </row>
    <row r="122" spans="1:31" s="191" customFormat="1" ht="6.9" customHeight="1">
      <c r="A122" s="169"/>
      <c r="B122" s="168"/>
      <c r="C122" s="169"/>
      <c r="D122" s="169"/>
      <c r="E122" s="169"/>
      <c r="F122" s="169"/>
      <c r="G122" s="169"/>
      <c r="H122" s="169"/>
      <c r="I122" s="169"/>
      <c r="J122" s="169"/>
      <c r="K122" s="169"/>
      <c r="L122" s="190"/>
      <c r="S122" s="169"/>
      <c r="T122" s="169"/>
      <c r="U122" s="169"/>
      <c r="V122" s="169"/>
      <c r="W122" s="169"/>
      <c r="X122" s="169"/>
      <c r="Y122" s="169"/>
      <c r="Z122" s="169"/>
      <c r="AA122" s="169"/>
      <c r="AB122" s="169"/>
      <c r="AC122" s="169"/>
      <c r="AD122" s="169"/>
      <c r="AE122" s="169"/>
    </row>
    <row r="123" spans="1:31" s="191" customFormat="1" ht="12" customHeight="1">
      <c r="A123" s="169"/>
      <c r="B123" s="168"/>
      <c r="C123" s="165" t="s">
        <v>18</v>
      </c>
      <c r="D123" s="169"/>
      <c r="E123" s="169"/>
      <c r="F123" s="172" t="str">
        <f>F12</f>
        <v>FLASCHARŮV DŮL</v>
      </c>
      <c r="G123" s="169"/>
      <c r="H123" s="169"/>
      <c r="I123" s="165" t="s">
        <v>20</v>
      </c>
      <c r="J123" s="173" t="str">
        <f>IF(J12="","",J12)</f>
        <v>23. 6. 2025</v>
      </c>
      <c r="K123" s="169"/>
      <c r="L123" s="190"/>
      <c r="S123" s="169"/>
      <c r="T123" s="169"/>
      <c r="U123" s="169"/>
      <c r="V123" s="169"/>
      <c r="W123" s="169"/>
      <c r="X123" s="169"/>
      <c r="Y123" s="169"/>
      <c r="Z123" s="169"/>
      <c r="AA123" s="169"/>
      <c r="AB123" s="169"/>
      <c r="AC123" s="169"/>
      <c r="AD123" s="169"/>
      <c r="AE123" s="169"/>
    </row>
    <row r="124" spans="1:31" s="191" customFormat="1" ht="6.9" customHeight="1">
      <c r="A124" s="169"/>
      <c r="B124" s="168"/>
      <c r="C124" s="169"/>
      <c r="D124" s="169"/>
      <c r="E124" s="169"/>
      <c r="F124" s="169"/>
      <c r="G124" s="169"/>
      <c r="H124" s="169"/>
      <c r="I124" s="169"/>
      <c r="J124" s="169"/>
      <c r="K124" s="169"/>
      <c r="L124" s="190"/>
      <c r="S124" s="169"/>
      <c r="T124" s="169"/>
      <c r="U124" s="169"/>
      <c r="V124" s="169"/>
      <c r="W124" s="169"/>
      <c r="X124" s="169"/>
      <c r="Y124" s="169"/>
      <c r="Z124" s="169"/>
      <c r="AA124" s="169"/>
      <c r="AB124" s="169"/>
      <c r="AC124" s="169"/>
      <c r="AD124" s="169"/>
      <c r="AE124" s="169"/>
    </row>
    <row r="125" spans="1:31" s="191" customFormat="1" ht="15.15" customHeight="1">
      <c r="A125" s="169"/>
      <c r="B125" s="168"/>
      <c r="C125" s="165" t="s">
        <v>22</v>
      </c>
      <c r="D125" s="169"/>
      <c r="E125" s="169"/>
      <c r="F125" s="172" t="str">
        <f>E15</f>
        <v>MĚSTO ODRY</v>
      </c>
      <c r="G125" s="169"/>
      <c r="H125" s="169"/>
      <c r="I125" s="165" t="s">
        <v>26</v>
      </c>
      <c r="J125" s="203" t="str">
        <f>E21</f>
        <v>Ing. ALOIS KVĚŤÁK</v>
      </c>
      <c r="K125" s="169"/>
      <c r="L125" s="190"/>
      <c r="S125" s="169"/>
      <c r="T125" s="169"/>
      <c r="U125" s="169"/>
      <c r="V125" s="169"/>
      <c r="W125" s="169"/>
      <c r="X125" s="169"/>
      <c r="Y125" s="169"/>
      <c r="Z125" s="169"/>
      <c r="AA125" s="169"/>
      <c r="AB125" s="169"/>
      <c r="AC125" s="169"/>
      <c r="AD125" s="169"/>
      <c r="AE125" s="169"/>
    </row>
    <row r="126" spans="1:31" s="191" customFormat="1" ht="15.15" customHeight="1">
      <c r="A126" s="169"/>
      <c r="B126" s="168"/>
      <c r="C126" s="165" t="s">
        <v>25</v>
      </c>
      <c r="D126" s="169"/>
      <c r="E126" s="169"/>
      <c r="F126" s="172" t="str">
        <f>IF(E18="","",E18)</f>
        <v xml:space="preserve"> </v>
      </c>
      <c r="G126" s="169"/>
      <c r="H126" s="169"/>
      <c r="I126" s="165" t="s">
        <v>28</v>
      </c>
      <c r="J126" s="203" t="str">
        <f>E24</f>
        <v>Ing. ALOIS KVĚŤÁK</v>
      </c>
      <c r="K126" s="169"/>
      <c r="L126" s="190"/>
      <c r="S126" s="169"/>
      <c r="T126" s="169"/>
      <c r="U126" s="169"/>
      <c r="V126" s="169"/>
      <c r="W126" s="169"/>
      <c r="X126" s="169"/>
      <c r="Y126" s="169"/>
      <c r="Z126" s="169"/>
      <c r="AA126" s="169"/>
      <c r="AB126" s="169"/>
      <c r="AC126" s="169"/>
      <c r="AD126" s="169"/>
      <c r="AE126" s="169"/>
    </row>
    <row r="127" spans="1:31" s="191" customFormat="1" ht="10.35" customHeight="1">
      <c r="A127" s="169"/>
      <c r="B127" s="168"/>
      <c r="C127" s="169"/>
      <c r="D127" s="169"/>
      <c r="E127" s="169"/>
      <c r="F127" s="169"/>
      <c r="G127" s="169"/>
      <c r="H127" s="169"/>
      <c r="I127" s="169"/>
      <c r="J127" s="169"/>
      <c r="K127" s="169"/>
      <c r="L127" s="190"/>
      <c r="S127" s="169"/>
      <c r="T127" s="169"/>
      <c r="U127" s="169"/>
      <c r="V127" s="169"/>
      <c r="W127" s="169"/>
      <c r="X127" s="169"/>
      <c r="Y127" s="169"/>
      <c r="Z127" s="169"/>
      <c r="AA127" s="169"/>
      <c r="AB127" s="169"/>
      <c r="AC127" s="169"/>
      <c r="AD127" s="169"/>
      <c r="AE127" s="169"/>
    </row>
    <row r="128" spans="1:31" s="257" customFormat="1" ht="29.25" customHeight="1">
      <c r="A128" s="243"/>
      <c r="B128" s="217"/>
      <c r="C128" s="218" t="s">
        <v>117</v>
      </c>
      <c r="D128" s="219" t="s">
        <v>55</v>
      </c>
      <c r="E128" s="219" t="s">
        <v>51</v>
      </c>
      <c r="F128" s="219" t="s">
        <v>52</v>
      </c>
      <c r="G128" s="219" t="s">
        <v>118</v>
      </c>
      <c r="H128" s="219" t="s">
        <v>119</v>
      </c>
      <c r="I128" s="219" t="s">
        <v>120</v>
      </c>
      <c r="J128" s="220" t="s">
        <v>106</v>
      </c>
      <c r="K128" s="252" t="s">
        <v>121</v>
      </c>
      <c r="L128" s="253"/>
      <c r="M128" s="254" t="s">
        <v>1</v>
      </c>
      <c r="N128" s="255" t="s">
        <v>34</v>
      </c>
      <c r="O128" s="255" t="s">
        <v>122</v>
      </c>
      <c r="P128" s="255" t="s">
        <v>123</v>
      </c>
      <c r="Q128" s="255" t="s">
        <v>124</v>
      </c>
      <c r="R128" s="255" t="s">
        <v>125</v>
      </c>
      <c r="S128" s="255" t="s">
        <v>126</v>
      </c>
      <c r="T128" s="256" t="s">
        <v>127</v>
      </c>
      <c r="U128" s="243"/>
      <c r="V128" s="243"/>
      <c r="W128" s="243"/>
      <c r="X128" s="243"/>
      <c r="Y128" s="243"/>
      <c r="Z128" s="243"/>
      <c r="AA128" s="243"/>
      <c r="AB128" s="243"/>
      <c r="AC128" s="243"/>
      <c r="AD128" s="243"/>
      <c r="AE128" s="243"/>
    </row>
    <row r="129" spans="1:65" s="191" customFormat="1" ht="22.8" customHeight="1">
      <c r="A129" s="169"/>
      <c r="B129" s="168"/>
      <c r="C129" s="221" t="s">
        <v>128</v>
      </c>
      <c r="D129" s="169"/>
      <c r="E129" s="169"/>
      <c r="F129" s="169"/>
      <c r="G129" s="169"/>
      <c r="H129" s="169"/>
      <c r="I129" s="169"/>
      <c r="J129" s="222">
        <f>BK129</f>
        <v>0</v>
      </c>
      <c r="K129" s="169"/>
      <c r="L129" s="168"/>
      <c r="M129" s="258"/>
      <c r="N129" s="259"/>
      <c r="O129" s="177"/>
      <c r="P129" s="260">
        <f>P130+P171+P217+P221</f>
        <v>566.03433199999995</v>
      </c>
      <c r="Q129" s="177"/>
      <c r="R129" s="260">
        <f>R130+R171+R217+R221</f>
        <v>121.56687024</v>
      </c>
      <c r="S129" s="177"/>
      <c r="T129" s="261">
        <f>T130+T171+T217+T221</f>
        <v>0</v>
      </c>
      <c r="U129" s="169"/>
      <c r="V129" s="169"/>
      <c r="W129" s="169"/>
      <c r="X129" s="169"/>
      <c r="Y129" s="169"/>
      <c r="Z129" s="169"/>
      <c r="AA129" s="169"/>
      <c r="AB129" s="169"/>
      <c r="AC129" s="169"/>
      <c r="AD129" s="169"/>
      <c r="AE129" s="169"/>
      <c r="AT129" s="246" t="s">
        <v>69</v>
      </c>
      <c r="AU129" s="246" t="s">
        <v>108</v>
      </c>
      <c r="BK129" s="262">
        <f>BK130+BK171+BK217+BK221</f>
        <v>0</v>
      </c>
    </row>
    <row r="130" spans="1:65" s="159" customFormat="1" ht="25.95" customHeight="1">
      <c r="B130" s="223"/>
      <c r="D130" s="224" t="s">
        <v>69</v>
      </c>
      <c r="E130" s="225" t="s">
        <v>223</v>
      </c>
      <c r="F130" s="225" t="s">
        <v>224</v>
      </c>
      <c r="J130" s="226">
        <f>BK130</f>
        <v>0</v>
      </c>
      <c r="L130" s="223"/>
      <c r="M130" s="263"/>
      <c r="N130" s="264"/>
      <c r="O130" s="264"/>
      <c r="P130" s="265">
        <f>P131+P149+P151+P160+P162</f>
        <v>432.69613199999992</v>
      </c>
      <c r="Q130" s="264"/>
      <c r="R130" s="265">
        <f>R131+R149+R151+R160+R162</f>
        <v>117.58773919999999</v>
      </c>
      <c r="S130" s="264"/>
      <c r="T130" s="266">
        <f>T131+T149+T151+T160+T162</f>
        <v>0</v>
      </c>
      <c r="AR130" s="224" t="s">
        <v>78</v>
      </c>
      <c r="AT130" s="267" t="s">
        <v>69</v>
      </c>
      <c r="AU130" s="267" t="s">
        <v>70</v>
      </c>
      <c r="AY130" s="224" t="s">
        <v>132</v>
      </c>
      <c r="BK130" s="268">
        <f>BK131+BK149+BK151+BK160+BK162</f>
        <v>0</v>
      </c>
    </row>
    <row r="131" spans="1:65" s="159" customFormat="1" ht="22.8" customHeight="1">
      <c r="B131" s="223"/>
      <c r="D131" s="224" t="s">
        <v>69</v>
      </c>
      <c r="E131" s="227" t="s">
        <v>78</v>
      </c>
      <c r="F131" s="227" t="s">
        <v>225</v>
      </c>
      <c r="J131" s="228">
        <f>BK131</f>
        <v>0</v>
      </c>
      <c r="L131" s="223"/>
      <c r="M131" s="263"/>
      <c r="N131" s="264"/>
      <c r="O131" s="264"/>
      <c r="P131" s="265">
        <f>SUM(P132:P148)</f>
        <v>168.708</v>
      </c>
      <c r="Q131" s="264"/>
      <c r="R131" s="265">
        <f>SUM(R132:R148)</f>
        <v>15.964120000000001</v>
      </c>
      <c r="S131" s="264"/>
      <c r="T131" s="266">
        <f>SUM(T132:T148)</f>
        <v>0</v>
      </c>
      <c r="AR131" s="224" t="s">
        <v>78</v>
      </c>
      <c r="AT131" s="267" t="s">
        <v>69</v>
      </c>
      <c r="AU131" s="267" t="s">
        <v>78</v>
      </c>
      <c r="AY131" s="224" t="s">
        <v>132</v>
      </c>
      <c r="BK131" s="268">
        <f>SUM(BK132:BK148)</f>
        <v>0</v>
      </c>
    </row>
    <row r="132" spans="1:65" s="191" customFormat="1" ht="24.15" customHeight="1">
      <c r="A132" s="169"/>
      <c r="B132" s="168"/>
      <c r="C132" s="229" t="s">
        <v>155</v>
      </c>
      <c r="D132" s="229" t="s">
        <v>135</v>
      </c>
      <c r="E132" s="230" t="s">
        <v>226</v>
      </c>
      <c r="F132" s="231" t="s">
        <v>227</v>
      </c>
      <c r="G132" s="232" t="s">
        <v>228</v>
      </c>
      <c r="H132" s="233">
        <v>50</v>
      </c>
      <c r="I132" s="106"/>
      <c r="J132" s="158">
        <f t="shared" ref="J132:J137" si="0">ROUND(I132*H132,2)</f>
        <v>0</v>
      </c>
      <c r="K132" s="269"/>
      <c r="L132" s="168"/>
      <c r="M132" s="270" t="s">
        <v>1</v>
      </c>
      <c r="N132" s="271" t="s">
        <v>35</v>
      </c>
      <c r="O132" s="272">
        <v>3.9E-2</v>
      </c>
      <c r="P132" s="272">
        <f t="shared" ref="P132:P137" si="1">O132*H132</f>
        <v>1.95</v>
      </c>
      <c r="Q132" s="272">
        <v>0</v>
      </c>
      <c r="R132" s="272">
        <f t="shared" ref="R132:R137" si="2">Q132*H132</f>
        <v>0</v>
      </c>
      <c r="S132" s="272">
        <v>0</v>
      </c>
      <c r="T132" s="273">
        <f t="shared" ref="T132:T137" si="3">S132*H132</f>
        <v>0</v>
      </c>
      <c r="U132" s="169"/>
      <c r="V132" s="169"/>
      <c r="W132" s="169"/>
      <c r="X132" s="169"/>
      <c r="Y132" s="169"/>
      <c r="Z132" s="169"/>
      <c r="AA132" s="169"/>
      <c r="AB132" s="169"/>
      <c r="AC132" s="169"/>
      <c r="AD132" s="169"/>
      <c r="AE132" s="169"/>
      <c r="AR132" s="274" t="s">
        <v>164</v>
      </c>
      <c r="AT132" s="274" t="s">
        <v>135</v>
      </c>
      <c r="AU132" s="274" t="s">
        <v>80</v>
      </c>
      <c r="AY132" s="246" t="s">
        <v>132</v>
      </c>
      <c r="BE132" s="275">
        <f t="shared" ref="BE132:BE137" si="4">IF(N132="základní",J132,0)</f>
        <v>0</v>
      </c>
      <c r="BF132" s="275">
        <f t="shared" ref="BF132:BF137" si="5">IF(N132="snížená",J132,0)</f>
        <v>0</v>
      </c>
      <c r="BG132" s="275">
        <f t="shared" ref="BG132:BG137" si="6">IF(N132="zákl. přenesená",J132,0)</f>
        <v>0</v>
      </c>
      <c r="BH132" s="275">
        <f t="shared" ref="BH132:BH137" si="7">IF(N132="sníž. přenesená",J132,0)</f>
        <v>0</v>
      </c>
      <c r="BI132" s="275">
        <f t="shared" ref="BI132:BI137" si="8">IF(N132="nulová",J132,0)</f>
        <v>0</v>
      </c>
      <c r="BJ132" s="246" t="s">
        <v>78</v>
      </c>
      <c r="BK132" s="275">
        <f t="shared" ref="BK132:BK137" si="9">ROUND(I132*H132,2)</f>
        <v>0</v>
      </c>
      <c r="BL132" s="246" t="s">
        <v>164</v>
      </c>
      <c r="BM132" s="274" t="s">
        <v>229</v>
      </c>
    </row>
    <row r="133" spans="1:65" s="191" customFormat="1" ht="33" customHeight="1">
      <c r="A133" s="169"/>
      <c r="B133" s="168"/>
      <c r="C133" s="229" t="s">
        <v>78</v>
      </c>
      <c r="D133" s="229" t="s">
        <v>135</v>
      </c>
      <c r="E133" s="230" t="s">
        <v>230</v>
      </c>
      <c r="F133" s="231" t="s">
        <v>231</v>
      </c>
      <c r="G133" s="232" t="s">
        <v>232</v>
      </c>
      <c r="H133" s="233">
        <v>3</v>
      </c>
      <c r="I133" s="106"/>
      <c r="J133" s="158">
        <f t="shared" si="0"/>
        <v>0</v>
      </c>
      <c r="K133" s="269"/>
      <c r="L133" s="168"/>
      <c r="M133" s="270" t="s">
        <v>1</v>
      </c>
      <c r="N133" s="271" t="s">
        <v>35</v>
      </c>
      <c r="O133" s="272">
        <v>0.49</v>
      </c>
      <c r="P133" s="272">
        <f t="shared" si="1"/>
        <v>1.47</v>
      </c>
      <c r="Q133" s="272">
        <v>0</v>
      </c>
      <c r="R133" s="272">
        <f t="shared" si="2"/>
        <v>0</v>
      </c>
      <c r="S133" s="272">
        <v>0</v>
      </c>
      <c r="T133" s="273">
        <f t="shared" si="3"/>
        <v>0</v>
      </c>
      <c r="U133" s="169"/>
      <c r="V133" s="169"/>
      <c r="W133" s="169"/>
      <c r="X133" s="169"/>
      <c r="Y133" s="169"/>
      <c r="Z133" s="169"/>
      <c r="AA133" s="169"/>
      <c r="AB133" s="169"/>
      <c r="AC133" s="169"/>
      <c r="AD133" s="169"/>
      <c r="AE133" s="169"/>
      <c r="AR133" s="274" t="s">
        <v>164</v>
      </c>
      <c r="AT133" s="274" t="s">
        <v>135</v>
      </c>
      <c r="AU133" s="274" t="s">
        <v>80</v>
      </c>
      <c r="AY133" s="246" t="s">
        <v>132</v>
      </c>
      <c r="BE133" s="275">
        <f t="shared" si="4"/>
        <v>0</v>
      </c>
      <c r="BF133" s="275">
        <f t="shared" si="5"/>
        <v>0</v>
      </c>
      <c r="BG133" s="275">
        <f t="shared" si="6"/>
        <v>0</v>
      </c>
      <c r="BH133" s="275">
        <f t="shared" si="7"/>
        <v>0</v>
      </c>
      <c r="BI133" s="275">
        <f t="shared" si="8"/>
        <v>0</v>
      </c>
      <c r="BJ133" s="246" t="s">
        <v>78</v>
      </c>
      <c r="BK133" s="275">
        <f t="shared" si="9"/>
        <v>0</v>
      </c>
      <c r="BL133" s="246" t="s">
        <v>164</v>
      </c>
      <c r="BM133" s="274" t="s">
        <v>233</v>
      </c>
    </row>
    <row r="134" spans="1:65" s="191" customFormat="1" ht="44.25" customHeight="1">
      <c r="A134" s="169"/>
      <c r="B134" s="168"/>
      <c r="C134" s="229" t="s">
        <v>234</v>
      </c>
      <c r="D134" s="229" t="s">
        <v>135</v>
      </c>
      <c r="E134" s="230" t="s">
        <v>235</v>
      </c>
      <c r="F134" s="231" t="s">
        <v>236</v>
      </c>
      <c r="G134" s="232" t="s">
        <v>237</v>
      </c>
      <c r="H134" s="233">
        <v>35</v>
      </c>
      <c r="I134" s="106"/>
      <c r="J134" s="158">
        <f t="shared" si="0"/>
        <v>0</v>
      </c>
      <c r="K134" s="269"/>
      <c r="L134" s="168"/>
      <c r="M134" s="270" t="s">
        <v>1</v>
      </c>
      <c r="N134" s="271" t="s">
        <v>35</v>
      </c>
      <c r="O134" s="272">
        <v>0.98099999999999998</v>
      </c>
      <c r="P134" s="272">
        <f t="shared" si="1"/>
        <v>34.335000000000001</v>
      </c>
      <c r="Q134" s="272">
        <v>0.4</v>
      </c>
      <c r="R134" s="272">
        <f t="shared" si="2"/>
        <v>14</v>
      </c>
      <c r="S134" s="272">
        <v>0</v>
      </c>
      <c r="T134" s="273">
        <f t="shared" si="3"/>
        <v>0</v>
      </c>
      <c r="U134" s="169"/>
      <c r="V134" s="169"/>
      <c r="W134" s="169"/>
      <c r="X134" s="169"/>
      <c r="Y134" s="169"/>
      <c r="Z134" s="169"/>
      <c r="AA134" s="169"/>
      <c r="AB134" s="169"/>
      <c r="AC134" s="169"/>
      <c r="AD134" s="169"/>
      <c r="AE134" s="169"/>
      <c r="AR134" s="274" t="s">
        <v>164</v>
      </c>
      <c r="AT134" s="274" t="s">
        <v>135</v>
      </c>
      <c r="AU134" s="274" t="s">
        <v>80</v>
      </c>
      <c r="AY134" s="246" t="s">
        <v>132</v>
      </c>
      <c r="BE134" s="275">
        <f t="shared" si="4"/>
        <v>0</v>
      </c>
      <c r="BF134" s="275">
        <f t="shared" si="5"/>
        <v>0</v>
      </c>
      <c r="BG134" s="275">
        <f t="shared" si="6"/>
        <v>0</v>
      </c>
      <c r="BH134" s="275">
        <f t="shared" si="7"/>
        <v>0</v>
      </c>
      <c r="BI134" s="275">
        <f t="shared" si="8"/>
        <v>0</v>
      </c>
      <c r="BJ134" s="246" t="s">
        <v>78</v>
      </c>
      <c r="BK134" s="275">
        <f t="shared" si="9"/>
        <v>0</v>
      </c>
      <c r="BL134" s="246" t="s">
        <v>164</v>
      </c>
      <c r="BM134" s="274" t="s">
        <v>238</v>
      </c>
    </row>
    <row r="135" spans="1:65" s="191" customFormat="1" ht="16.5" customHeight="1">
      <c r="A135" s="169"/>
      <c r="B135" s="168"/>
      <c r="C135" s="276" t="s">
        <v>239</v>
      </c>
      <c r="D135" s="276" t="s">
        <v>240</v>
      </c>
      <c r="E135" s="277" t="s">
        <v>241</v>
      </c>
      <c r="F135" s="278" t="s">
        <v>242</v>
      </c>
      <c r="G135" s="279" t="s">
        <v>237</v>
      </c>
      <c r="H135" s="280">
        <v>0.8</v>
      </c>
      <c r="I135" s="123"/>
      <c r="J135" s="281">
        <f t="shared" si="0"/>
        <v>0</v>
      </c>
      <c r="K135" s="282"/>
      <c r="L135" s="283"/>
      <c r="M135" s="284" t="s">
        <v>1</v>
      </c>
      <c r="N135" s="285" t="s">
        <v>35</v>
      </c>
      <c r="O135" s="272">
        <v>0</v>
      </c>
      <c r="P135" s="272">
        <f t="shared" si="1"/>
        <v>0</v>
      </c>
      <c r="Q135" s="272">
        <v>2.234</v>
      </c>
      <c r="R135" s="272">
        <f t="shared" si="2"/>
        <v>1.7872000000000001</v>
      </c>
      <c r="S135" s="272">
        <v>0</v>
      </c>
      <c r="T135" s="273">
        <f t="shared" si="3"/>
        <v>0</v>
      </c>
      <c r="U135" s="169"/>
      <c r="V135" s="169"/>
      <c r="W135" s="169"/>
      <c r="X135" s="169"/>
      <c r="Y135" s="169"/>
      <c r="Z135" s="169"/>
      <c r="AA135" s="169"/>
      <c r="AB135" s="169"/>
      <c r="AC135" s="169"/>
      <c r="AD135" s="169"/>
      <c r="AE135" s="169"/>
      <c r="AR135" s="274" t="s">
        <v>183</v>
      </c>
      <c r="AT135" s="274" t="s">
        <v>240</v>
      </c>
      <c r="AU135" s="274" t="s">
        <v>80</v>
      </c>
      <c r="AY135" s="246" t="s">
        <v>132</v>
      </c>
      <c r="BE135" s="275">
        <f t="shared" si="4"/>
        <v>0</v>
      </c>
      <c r="BF135" s="275">
        <f t="shared" si="5"/>
        <v>0</v>
      </c>
      <c r="BG135" s="275">
        <f t="shared" si="6"/>
        <v>0</v>
      </c>
      <c r="BH135" s="275">
        <f t="shared" si="7"/>
        <v>0</v>
      </c>
      <c r="BI135" s="275">
        <f t="shared" si="8"/>
        <v>0</v>
      </c>
      <c r="BJ135" s="246" t="s">
        <v>78</v>
      </c>
      <c r="BK135" s="275">
        <f t="shared" si="9"/>
        <v>0</v>
      </c>
      <c r="BL135" s="246" t="s">
        <v>164</v>
      </c>
      <c r="BM135" s="274" t="s">
        <v>243</v>
      </c>
    </row>
    <row r="136" spans="1:65" s="191" customFormat="1" ht="49.05" customHeight="1">
      <c r="A136" s="169"/>
      <c r="B136" s="168"/>
      <c r="C136" s="229" t="s">
        <v>244</v>
      </c>
      <c r="D136" s="229" t="s">
        <v>135</v>
      </c>
      <c r="E136" s="230" t="s">
        <v>245</v>
      </c>
      <c r="F136" s="231" t="s">
        <v>246</v>
      </c>
      <c r="G136" s="232" t="s">
        <v>237</v>
      </c>
      <c r="H136" s="233">
        <v>46</v>
      </c>
      <c r="I136" s="106"/>
      <c r="J136" s="158">
        <f t="shared" si="0"/>
        <v>0</v>
      </c>
      <c r="K136" s="269"/>
      <c r="L136" s="168"/>
      <c r="M136" s="270" t="s">
        <v>1</v>
      </c>
      <c r="N136" s="271" t="s">
        <v>35</v>
      </c>
      <c r="O136" s="272">
        <v>0.33100000000000002</v>
      </c>
      <c r="P136" s="272">
        <f t="shared" si="1"/>
        <v>15.226000000000001</v>
      </c>
      <c r="Q136" s="272">
        <v>0</v>
      </c>
      <c r="R136" s="272">
        <f t="shared" si="2"/>
        <v>0</v>
      </c>
      <c r="S136" s="272">
        <v>0</v>
      </c>
      <c r="T136" s="273">
        <f t="shared" si="3"/>
        <v>0</v>
      </c>
      <c r="U136" s="169"/>
      <c r="V136" s="169"/>
      <c r="W136" s="169"/>
      <c r="X136" s="169"/>
      <c r="Y136" s="169"/>
      <c r="Z136" s="169"/>
      <c r="AA136" s="169"/>
      <c r="AB136" s="169"/>
      <c r="AC136" s="169"/>
      <c r="AD136" s="169"/>
      <c r="AE136" s="169"/>
      <c r="AR136" s="274" t="s">
        <v>164</v>
      </c>
      <c r="AT136" s="274" t="s">
        <v>135</v>
      </c>
      <c r="AU136" s="274" t="s">
        <v>80</v>
      </c>
      <c r="AY136" s="246" t="s">
        <v>132</v>
      </c>
      <c r="BE136" s="275">
        <f t="shared" si="4"/>
        <v>0</v>
      </c>
      <c r="BF136" s="275">
        <f t="shared" si="5"/>
        <v>0</v>
      </c>
      <c r="BG136" s="275">
        <f t="shared" si="6"/>
        <v>0</v>
      </c>
      <c r="BH136" s="275">
        <f t="shared" si="7"/>
        <v>0</v>
      </c>
      <c r="BI136" s="275">
        <f t="shared" si="8"/>
        <v>0</v>
      </c>
      <c r="BJ136" s="246" t="s">
        <v>78</v>
      </c>
      <c r="BK136" s="275">
        <f t="shared" si="9"/>
        <v>0</v>
      </c>
      <c r="BL136" s="246" t="s">
        <v>164</v>
      </c>
      <c r="BM136" s="274" t="s">
        <v>247</v>
      </c>
    </row>
    <row r="137" spans="1:65" s="191" customFormat="1" ht="33" customHeight="1">
      <c r="A137" s="169"/>
      <c r="B137" s="168"/>
      <c r="C137" s="229" t="s">
        <v>164</v>
      </c>
      <c r="D137" s="229" t="s">
        <v>135</v>
      </c>
      <c r="E137" s="230" t="s">
        <v>248</v>
      </c>
      <c r="F137" s="231" t="s">
        <v>249</v>
      </c>
      <c r="G137" s="232" t="s">
        <v>237</v>
      </c>
      <c r="H137" s="233">
        <v>33</v>
      </c>
      <c r="I137" s="106"/>
      <c r="J137" s="158">
        <f t="shared" si="0"/>
        <v>0</v>
      </c>
      <c r="K137" s="269"/>
      <c r="L137" s="168"/>
      <c r="M137" s="270" t="s">
        <v>1</v>
      </c>
      <c r="N137" s="271" t="s">
        <v>35</v>
      </c>
      <c r="O137" s="272">
        <v>2.222</v>
      </c>
      <c r="P137" s="272">
        <f t="shared" si="1"/>
        <v>73.325999999999993</v>
      </c>
      <c r="Q137" s="272">
        <v>0</v>
      </c>
      <c r="R137" s="272">
        <f t="shared" si="2"/>
        <v>0</v>
      </c>
      <c r="S137" s="272">
        <v>0</v>
      </c>
      <c r="T137" s="273">
        <f t="shared" si="3"/>
        <v>0</v>
      </c>
      <c r="U137" s="169"/>
      <c r="V137" s="169"/>
      <c r="W137" s="169"/>
      <c r="X137" s="169"/>
      <c r="Y137" s="169"/>
      <c r="Z137" s="169"/>
      <c r="AA137" s="169"/>
      <c r="AB137" s="169"/>
      <c r="AC137" s="169"/>
      <c r="AD137" s="169"/>
      <c r="AE137" s="169"/>
      <c r="AR137" s="274" t="s">
        <v>164</v>
      </c>
      <c r="AT137" s="274" t="s">
        <v>135</v>
      </c>
      <c r="AU137" s="274" t="s">
        <v>80</v>
      </c>
      <c r="AY137" s="246" t="s">
        <v>132</v>
      </c>
      <c r="BE137" s="275">
        <f t="shared" si="4"/>
        <v>0</v>
      </c>
      <c r="BF137" s="275">
        <f t="shared" si="5"/>
        <v>0</v>
      </c>
      <c r="BG137" s="275">
        <f t="shared" si="6"/>
        <v>0</v>
      </c>
      <c r="BH137" s="275">
        <f t="shared" si="7"/>
        <v>0</v>
      </c>
      <c r="BI137" s="275">
        <f t="shared" si="8"/>
        <v>0</v>
      </c>
      <c r="BJ137" s="246" t="s">
        <v>78</v>
      </c>
      <c r="BK137" s="275">
        <f t="shared" si="9"/>
        <v>0</v>
      </c>
      <c r="BL137" s="246" t="s">
        <v>164</v>
      </c>
      <c r="BM137" s="274" t="s">
        <v>250</v>
      </c>
    </row>
    <row r="138" spans="1:65" s="160" customFormat="1" ht="10.199999999999999">
      <c r="B138" s="234"/>
      <c r="D138" s="235" t="s">
        <v>160</v>
      </c>
      <c r="F138" s="237" t="s">
        <v>251</v>
      </c>
      <c r="H138" s="238">
        <v>33</v>
      </c>
      <c r="I138" s="162"/>
      <c r="L138" s="234"/>
      <c r="M138" s="286"/>
      <c r="N138" s="287"/>
      <c r="O138" s="287"/>
      <c r="P138" s="287"/>
      <c r="Q138" s="287"/>
      <c r="R138" s="287"/>
      <c r="S138" s="287"/>
      <c r="T138" s="288"/>
      <c r="AT138" s="236" t="s">
        <v>160</v>
      </c>
      <c r="AU138" s="236" t="s">
        <v>80</v>
      </c>
      <c r="AV138" s="160" t="s">
        <v>80</v>
      </c>
      <c r="AW138" s="160" t="s">
        <v>3</v>
      </c>
      <c r="AX138" s="160" t="s">
        <v>78</v>
      </c>
      <c r="AY138" s="236" t="s">
        <v>132</v>
      </c>
    </row>
    <row r="139" spans="1:65" s="191" customFormat="1" ht="49.05" customHeight="1">
      <c r="A139" s="169"/>
      <c r="B139" s="168"/>
      <c r="C139" s="229" t="s">
        <v>177</v>
      </c>
      <c r="D139" s="229" t="s">
        <v>135</v>
      </c>
      <c r="E139" s="230" t="s">
        <v>252</v>
      </c>
      <c r="F139" s="231" t="s">
        <v>253</v>
      </c>
      <c r="G139" s="232" t="s">
        <v>232</v>
      </c>
      <c r="H139" s="233">
        <v>3</v>
      </c>
      <c r="I139" s="106"/>
      <c r="J139" s="158">
        <f>ROUND(I139*H139,2)</f>
        <v>0</v>
      </c>
      <c r="K139" s="269"/>
      <c r="L139" s="168"/>
      <c r="M139" s="270" t="s">
        <v>1</v>
      </c>
      <c r="N139" s="271" t="s">
        <v>35</v>
      </c>
      <c r="O139" s="272">
        <v>5.7000000000000002E-2</v>
      </c>
      <c r="P139" s="272">
        <f>O139*H139</f>
        <v>0.17100000000000001</v>
      </c>
      <c r="Q139" s="272">
        <v>0</v>
      </c>
      <c r="R139" s="272">
        <f>Q139*H139</f>
        <v>0</v>
      </c>
      <c r="S139" s="272">
        <v>0</v>
      </c>
      <c r="T139" s="273">
        <f>S139*H139</f>
        <v>0</v>
      </c>
      <c r="U139" s="169"/>
      <c r="V139" s="169"/>
      <c r="W139" s="169"/>
      <c r="X139" s="169"/>
      <c r="Y139" s="169"/>
      <c r="Z139" s="169"/>
      <c r="AA139" s="169"/>
      <c r="AB139" s="169"/>
      <c r="AC139" s="169"/>
      <c r="AD139" s="169"/>
      <c r="AE139" s="169"/>
      <c r="AR139" s="274" t="s">
        <v>164</v>
      </c>
      <c r="AT139" s="274" t="s">
        <v>135</v>
      </c>
      <c r="AU139" s="274" t="s">
        <v>80</v>
      </c>
      <c r="AY139" s="246" t="s">
        <v>132</v>
      </c>
      <c r="BE139" s="275">
        <f>IF(N139="základní",J139,0)</f>
        <v>0</v>
      </c>
      <c r="BF139" s="275">
        <f>IF(N139="snížená",J139,0)</f>
        <v>0</v>
      </c>
      <c r="BG139" s="275">
        <f>IF(N139="zákl. přenesená",J139,0)</f>
        <v>0</v>
      </c>
      <c r="BH139" s="275">
        <f>IF(N139="sníž. přenesená",J139,0)</f>
        <v>0</v>
      </c>
      <c r="BI139" s="275">
        <f>IF(N139="nulová",J139,0)</f>
        <v>0</v>
      </c>
      <c r="BJ139" s="246" t="s">
        <v>78</v>
      </c>
      <c r="BK139" s="275">
        <f>ROUND(I139*H139,2)</f>
        <v>0</v>
      </c>
      <c r="BL139" s="246" t="s">
        <v>164</v>
      </c>
      <c r="BM139" s="274" t="s">
        <v>254</v>
      </c>
    </row>
    <row r="140" spans="1:65" s="191" customFormat="1" ht="55.5" customHeight="1">
      <c r="A140" s="169"/>
      <c r="B140" s="168"/>
      <c r="C140" s="229" t="s">
        <v>131</v>
      </c>
      <c r="D140" s="229" t="s">
        <v>135</v>
      </c>
      <c r="E140" s="230" t="s">
        <v>255</v>
      </c>
      <c r="F140" s="231" t="s">
        <v>256</v>
      </c>
      <c r="G140" s="232" t="s">
        <v>237</v>
      </c>
      <c r="H140" s="233">
        <v>30</v>
      </c>
      <c r="I140" s="106"/>
      <c r="J140" s="158">
        <f>ROUND(I140*H140,2)</f>
        <v>0</v>
      </c>
      <c r="K140" s="269"/>
      <c r="L140" s="168"/>
      <c r="M140" s="270" t="s">
        <v>1</v>
      </c>
      <c r="N140" s="271" t="s">
        <v>35</v>
      </c>
      <c r="O140" s="272">
        <v>0.41099999999999998</v>
      </c>
      <c r="P140" s="272">
        <f>O140*H140</f>
        <v>12.33</v>
      </c>
      <c r="Q140" s="272">
        <v>0</v>
      </c>
      <c r="R140" s="272">
        <f>Q140*H140</f>
        <v>0</v>
      </c>
      <c r="S140" s="272">
        <v>0</v>
      </c>
      <c r="T140" s="273">
        <f>S140*H140</f>
        <v>0</v>
      </c>
      <c r="U140" s="169"/>
      <c r="V140" s="169"/>
      <c r="W140" s="169"/>
      <c r="X140" s="169"/>
      <c r="Y140" s="169"/>
      <c r="Z140" s="169"/>
      <c r="AA140" s="169"/>
      <c r="AB140" s="169"/>
      <c r="AC140" s="169"/>
      <c r="AD140" s="169"/>
      <c r="AE140" s="169"/>
      <c r="AR140" s="274" t="s">
        <v>164</v>
      </c>
      <c r="AT140" s="274" t="s">
        <v>135</v>
      </c>
      <c r="AU140" s="274" t="s">
        <v>80</v>
      </c>
      <c r="AY140" s="246" t="s">
        <v>132</v>
      </c>
      <c r="BE140" s="275">
        <f>IF(N140="základní",J140,0)</f>
        <v>0</v>
      </c>
      <c r="BF140" s="275">
        <f>IF(N140="snížená",J140,0)</f>
        <v>0</v>
      </c>
      <c r="BG140" s="275">
        <f>IF(N140="zákl. přenesená",J140,0)</f>
        <v>0</v>
      </c>
      <c r="BH140" s="275">
        <f>IF(N140="sníž. přenesená",J140,0)</f>
        <v>0</v>
      </c>
      <c r="BI140" s="275">
        <f>IF(N140="nulová",J140,0)</f>
        <v>0</v>
      </c>
      <c r="BJ140" s="246" t="s">
        <v>78</v>
      </c>
      <c r="BK140" s="275">
        <f>ROUND(I140*H140,2)</f>
        <v>0</v>
      </c>
      <c r="BL140" s="246" t="s">
        <v>164</v>
      </c>
      <c r="BM140" s="274" t="s">
        <v>257</v>
      </c>
    </row>
    <row r="141" spans="1:65" s="191" customFormat="1" ht="62.7" customHeight="1">
      <c r="A141" s="169"/>
      <c r="B141" s="168"/>
      <c r="C141" s="229" t="s">
        <v>173</v>
      </c>
      <c r="D141" s="229" t="s">
        <v>135</v>
      </c>
      <c r="E141" s="230" t="s">
        <v>258</v>
      </c>
      <c r="F141" s="231" t="s">
        <v>259</v>
      </c>
      <c r="G141" s="232" t="s">
        <v>237</v>
      </c>
      <c r="H141" s="233">
        <v>30</v>
      </c>
      <c r="I141" s="106"/>
      <c r="J141" s="158">
        <f>ROUND(I141*H141,2)</f>
        <v>0</v>
      </c>
      <c r="K141" s="269"/>
      <c r="L141" s="168"/>
      <c r="M141" s="270" t="s">
        <v>1</v>
      </c>
      <c r="N141" s="271" t="s">
        <v>35</v>
      </c>
      <c r="O141" s="272">
        <v>4.3999999999999997E-2</v>
      </c>
      <c r="P141" s="272">
        <f>O141*H141</f>
        <v>1.3199999999999998</v>
      </c>
      <c r="Q141" s="272">
        <v>0</v>
      </c>
      <c r="R141" s="272">
        <f>Q141*H141</f>
        <v>0</v>
      </c>
      <c r="S141" s="272">
        <v>0</v>
      </c>
      <c r="T141" s="273">
        <f>S141*H141</f>
        <v>0</v>
      </c>
      <c r="U141" s="169"/>
      <c r="V141" s="169"/>
      <c r="W141" s="169"/>
      <c r="X141" s="169"/>
      <c r="Y141" s="169"/>
      <c r="Z141" s="169"/>
      <c r="AA141" s="169"/>
      <c r="AB141" s="169"/>
      <c r="AC141" s="169"/>
      <c r="AD141" s="169"/>
      <c r="AE141" s="169"/>
      <c r="AR141" s="274" t="s">
        <v>164</v>
      </c>
      <c r="AT141" s="274" t="s">
        <v>135</v>
      </c>
      <c r="AU141" s="274" t="s">
        <v>80</v>
      </c>
      <c r="AY141" s="246" t="s">
        <v>132</v>
      </c>
      <c r="BE141" s="275">
        <f>IF(N141="základní",J141,0)</f>
        <v>0</v>
      </c>
      <c r="BF141" s="275">
        <f>IF(N141="snížená",J141,0)</f>
        <v>0</v>
      </c>
      <c r="BG141" s="275">
        <f>IF(N141="zákl. přenesená",J141,0)</f>
        <v>0</v>
      </c>
      <c r="BH141" s="275">
        <f>IF(N141="sníž. přenesená",J141,0)</f>
        <v>0</v>
      </c>
      <c r="BI141" s="275">
        <f>IF(N141="nulová",J141,0)</f>
        <v>0</v>
      </c>
      <c r="BJ141" s="246" t="s">
        <v>78</v>
      </c>
      <c r="BK141" s="275">
        <f>ROUND(I141*H141,2)</f>
        <v>0</v>
      </c>
      <c r="BL141" s="246" t="s">
        <v>164</v>
      </c>
      <c r="BM141" s="274" t="s">
        <v>260</v>
      </c>
    </row>
    <row r="142" spans="1:65" s="191" customFormat="1" ht="33" customHeight="1">
      <c r="A142" s="169"/>
      <c r="B142" s="168"/>
      <c r="C142" s="229" t="s">
        <v>261</v>
      </c>
      <c r="D142" s="229" t="s">
        <v>135</v>
      </c>
      <c r="E142" s="230" t="s">
        <v>262</v>
      </c>
      <c r="F142" s="231" t="s">
        <v>263</v>
      </c>
      <c r="G142" s="232" t="s">
        <v>237</v>
      </c>
      <c r="H142" s="233">
        <v>35</v>
      </c>
      <c r="I142" s="106"/>
      <c r="J142" s="158">
        <f>ROUND(I142*H142,2)</f>
        <v>0</v>
      </c>
      <c r="K142" s="269"/>
      <c r="L142" s="168"/>
      <c r="M142" s="270" t="s">
        <v>1</v>
      </c>
      <c r="N142" s="271" t="s">
        <v>35</v>
      </c>
      <c r="O142" s="272">
        <v>0.316</v>
      </c>
      <c r="P142" s="272">
        <f>O142*H142</f>
        <v>11.06</v>
      </c>
      <c r="Q142" s="272">
        <v>0</v>
      </c>
      <c r="R142" s="272">
        <f>Q142*H142</f>
        <v>0</v>
      </c>
      <c r="S142" s="272">
        <v>0</v>
      </c>
      <c r="T142" s="273">
        <f>S142*H142</f>
        <v>0</v>
      </c>
      <c r="U142" s="169"/>
      <c r="V142" s="169"/>
      <c r="W142" s="169"/>
      <c r="X142" s="169"/>
      <c r="Y142" s="169"/>
      <c r="Z142" s="169"/>
      <c r="AA142" s="169"/>
      <c r="AB142" s="169"/>
      <c r="AC142" s="169"/>
      <c r="AD142" s="169"/>
      <c r="AE142" s="169"/>
      <c r="AR142" s="274" t="s">
        <v>164</v>
      </c>
      <c r="AT142" s="274" t="s">
        <v>135</v>
      </c>
      <c r="AU142" s="274" t="s">
        <v>80</v>
      </c>
      <c r="AY142" s="246" t="s">
        <v>132</v>
      </c>
      <c r="BE142" s="275">
        <f>IF(N142="základní",J142,0)</f>
        <v>0</v>
      </c>
      <c r="BF142" s="275">
        <f>IF(N142="snížená",J142,0)</f>
        <v>0</v>
      </c>
      <c r="BG142" s="275">
        <f>IF(N142="zákl. přenesená",J142,0)</f>
        <v>0</v>
      </c>
      <c r="BH142" s="275">
        <f>IF(N142="sníž. přenesená",J142,0)</f>
        <v>0</v>
      </c>
      <c r="BI142" s="275">
        <f>IF(N142="nulová",J142,0)</f>
        <v>0</v>
      </c>
      <c r="BJ142" s="246" t="s">
        <v>78</v>
      </c>
      <c r="BK142" s="275">
        <f>ROUND(I142*H142,2)</f>
        <v>0</v>
      </c>
      <c r="BL142" s="246" t="s">
        <v>164</v>
      </c>
      <c r="BM142" s="274" t="s">
        <v>264</v>
      </c>
    </row>
    <row r="143" spans="1:65" s="191" customFormat="1" ht="16.5" customHeight="1">
      <c r="A143" s="169"/>
      <c r="B143" s="168"/>
      <c r="C143" s="229" t="s">
        <v>265</v>
      </c>
      <c r="D143" s="229" t="s">
        <v>135</v>
      </c>
      <c r="E143" s="230" t="s">
        <v>266</v>
      </c>
      <c r="F143" s="231" t="s">
        <v>267</v>
      </c>
      <c r="G143" s="232" t="s">
        <v>268</v>
      </c>
      <c r="H143" s="233">
        <v>20</v>
      </c>
      <c r="I143" s="106"/>
      <c r="J143" s="158">
        <f>ROUND(I143*H143,2)</f>
        <v>0</v>
      </c>
      <c r="K143" s="269"/>
      <c r="L143" s="168"/>
      <c r="M143" s="270" t="s">
        <v>1</v>
      </c>
      <c r="N143" s="271" t="s">
        <v>35</v>
      </c>
      <c r="O143" s="272">
        <v>0.876</v>
      </c>
      <c r="P143" s="272">
        <f>O143*H143</f>
        <v>17.52</v>
      </c>
      <c r="Q143" s="272">
        <v>8.3000000000000001E-3</v>
      </c>
      <c r="R143" s="272">
        <f>Q143*H143</f>
        <v>0.16600000000000001</v>
      </c>
      <c r="S143" s="272">
        <v>0</v>
      </c>
      <c r="T143" s="273">
        <f>S143*H143</f>
        <v>0</v>
      </c>
      <c r="U143" s="169"/>
      <c r="V143" s="169"/>
      <c r="W143" s="169"/>
      <c r="X143" s="169"/>
      <c r="Y143" s="169"/>
      <c r="Z143" s="169"/>
      <c r="AA143" s="169"/>
      <c r="AB143" s="169"/>
      <c r="AC143" s="169"/>
      <c r="AD143" s="169"/>
      <c r="AE143" s="169"/>
      <c r="AR143" s="274" t="s">
        <v>164</v>
      </c>
      <c r="AT143" s="274" t="s">
        <v>135</v>
      </c>
      <c r="AU143" s="274" t="s">
        <v>80</v>
      </c>
      <c r="AY143" s="246" t="s">
        <v>132</v>
      </c>
      <c r="BE143" s="275">
        <f>IF(N143="základní",J143,0)</f>
        <v>0</v>
      </c>
      <c r="BF143" s="275">
        <f>IF(N143="snížená",J143,0)</f>
        <v>0</v>
      </c>
      <c r="BG143" s="275">
        <f>IF(N143="zákl. přenesená",J143,0)</f>
        <v>0</v>
      </c>
      <c r="BH143" s="275">
        <f>IF(N143="sníž. přenesená",J143,0)</f>
        <v>0</v>
      </c>
      <c r="BI143" s="275">
        <f>IF(N143="nulová",J143,0)</f>
        <v>0</v>
      </c>
      <c r="BJ143" s="246" t="s">
        <v>78</v>
      </c>
      <c r="BK143" s="275">
        <f>ROUND(I143*H143,2)</f>
        <v>0</v>
      </c>
      <c r="BL143" s="246" t="s">
        <v>164</v>
      </c>
      <c r="BM143" s="274" t="s">
        <v>269</v>
      </c>
    </row>
    <row r="144" spans="1:65" s="160" customFormat="1" ht="10.199999999999999">
      <c r="B144" s="234"/>
      <c r="D144" s="235" t="s">
        <v>160</v>
      </c>
      <c r="E144" s="236" t="s">
        <v>1</v>
      </c>
      <c r="F144" s="237" t="s">
        <v>270</v>
      </c>
      <c r="H144" s="238">
        <v>8</v>
      </c>
      <c r="I144" s="162"/>
      <c r="L144" s="234"/>
      <c r="M144" s="286"/>
      <c r="N144" s="287"/>
      <c r="O144" s="287"/>
      <c r="P144" s="287"/>
      <c r="Q144" s="287"/>
      <c r="R144" s="287"/>
      <c r="S144" s="287"/>
      <c r="T144" s="288"/>
      <c r="AT144" s="236" t="s">
        <v>160</v>
      </c>
      <c r="AU144" s="236" t="s">
        <v>80</v>
      </c>
      <c r="AV144" s="160" t="s">
        <v>80</v>
      </c>
      <c r="AW144" s="160" t="s">
        <v>27</v>
      </c>
      <c r="AX144" s="160" t="s">
        <v>70</v>
      </c>
      <c r="AY144" s="236" t="s">
        <v>132</v>
      </c>
    </row>
    <row r="145" spans="1:65" s="160" customFormat="1" ht="10.199999999999999">
      <c r="B145" s="234"/>
      <c r="D145" s="235" t="s">
        <v>160</v>
      </c>
      <c r="E145" s="236" t="s">
        <v>1</v>
      </c>
      <c r="F145" s="237" t="s">
        <v>271</v>
      </c>
      <c r="H145" s="238">
        <v>12</v>
      </c>
      <c r="I145" s="162"/>
      <c r="L145" s="234"/>
      <c r="M145" s="286"/>
      <c r="N145" s="287"/>
      <c r="O145" s="287"/>
      <c r="P145" s="287"/>
      <c r="Q145" s="287"/>
      <c r="R145" s="287"/>
      <c r="S145" s="287"/>
      <c r="T145" s="288"/>
      <c r="AT145" s="236" t="s">
        <v>160</v>
      </c>
      <c r="AU145" s="236" t="s">
        <v>80</v>
      </c>
      <c r="AV145" s="160" t="s">
        <v>80</v>
      </c>
      <c r="AW145" s="160" t="s">
        <v>27</v>
      </c>
      <c r="AX145" s="160" t="s">
        <v>70</v>
      </c>
      <c r="AY145" s="236" t="s">
        <v>132</v>
      </c>
    </row>
    <row r="146" spans="1:65" s="289" customFormat="1" ht="10.199999999999999">
      <c r="B146" s="290"/>
      <c r="D146" s="235" t="s">
        <v>160</v>
      </c>
      <c r="E146" s="291" t="s">
        <v>1</v>
      </c>
      <c r="F146" s="292" t="s">
        <v>272</v>
      </c>
      <c r="H146" s="293">
        <v>20</v>
      </c>
      <c r="I146" s="306"/>
      <c r="L146" s="290"/>
      <c r="M146" s="294"/>
      <c r="N146" s="295"/>
      <c r="O146" s="295"/>
      <c r="P146" s="295"/>
      <c r="Q146" s="295"/>
      <c r="R146" s="295"/>
      <c r="S146" s="295"/>
      <c r="T146" s="296"/>
      <c r="AT146" s="291" t="s">
        <v>160</v>
      </c>
      <c r="AU146" s="291" t="s">
        <v>80</v>
      </c>
      <c r="AV146" s="289" t="s">
        <v>164</v>
      </c>
      <c r="AW146" s="289" t="s">
        <v>27</v>
      </c>
      <c r="AX146" s="289" t="s">
        <v>78</v>
      </c>
      <c r="AY146" s="291" t="s">
        <v>132</v>
      </c>
    </row>
    <row r="147" spans="1:65" s="191" customFormat="1" ht="24.15" customHeight="1">
      <c r="A147" s="169"/>
      <c r="B147" s="168"/>
      <c r="C147" s="276" t="s">
        <v>273</v>
      </c>
      <c r="D147" s="276" t="s">
        <v>240</v>
      </c>
      <c r="E147" s="277" t="s">
        <v>274</v>
      </c>
      <c r="F147" s="278" t="s">
        <v>275</v>
      </c>
      <c r="G147" s="279" t="s">
        <v>232</v>
      </c>
      <c r="H147" s="280">
        <v>14</v>
      </c>
      <c r="I147" s="123"/>
      <c r="J147" s="281">
        <f>ROUND(I147*H147,2)</f>
        <v>0</v>
      </c>
      <c r="K147" s="282"/>
      <c r="L147" s="283"/>
      <c r="M147" s="284" t="s">
        <v>1</v>
      </c>
      <c r="N147" s="285" t="s">
        <v>35</v>
      </c>
      <c r="O147" s="272">
        <v>0</v>
      </c>
      <c r="P147" s="272">
        <f>O147*H147</f>
        <v>0</v>
      </c>
      <c r="Q147" s="272">
        <v>7.7999999999999999E-4</v>
      </c>
      <c r="R147" s="272">
        <f>Q147*H147</f>
        <v>1.0919999999999999E-2</v>
      </c>
      <c r="S147" s="272">
        <v>0</v>
      </c>
      <c r="T147" s="273">
        <f>S147*H147</f>
        <v>0</v>
      </c>
      <c r="U147" s="169"/>
      <c r="V147" s="169"/>
      <c r="W147" s="169"/>
      <c r="X147" s="169"/>
      <c r="Y147" s="169"/>
      <c r="Z147" s="169"/>
      <c r="AA147" s="169"/>
      <c r="AB147" s="169"/>
      <c r="AC147" s="169"/>
      <c r="AD147" s="169"/>
      <c r="AE147" s="169"/>
      <c r="AR147" s="274" t="s">
        <v>183</v>
      </c>
      <c r="AT147" s="274" t="s">
        <v>240</v>
      </c>
      <c r="AU147" s="274" t="s">
        <v>80</v>
      </c>
      <c r="AY147" s="246" t="s">
        <v>132</v>
      </c>
      <c r="BE147" s="275">
        <f>IF(N147="základní",J147,0)</f>
        <v>0</v>
      </c>
      <c r="BF147" s="275">
        <f>IF(N147="snížená",J147,0)</f>
        <v>0</v>
      </c>
      <c r="BG147" s="275">
        <f>IF(N147="zákl. přenesená",J147,0)</f>
        <v>0</v>
      </c>
      <c r="BH147" s="275">
        <f>IF(N147="sníž. přenesená",J147,0)</f>
        <v>0</v>
      </c>
      <c r="BI147" s="275">
        <f>IF(N147="nulová",J147,0)</f>
        <v>0</v>
      </c>
      <c r="BJ147" s="246" t="s">
        <v>78</v>
      </c>
      <c r="BK147" s="275">
        <f>ROUND(I147*H147,2)</f>
        <v>0</v>
      </c>
      <c r="BL147" s="246" t="s">
        <v>164</v>
      </c>
      <c r="BM147" s="274" t="s">
        <v>276</v>
      </c>
    </row>
    <row r="148" spans="1:65" s="160" customFormat="1" ht="10.199999999999999">
      <c r="B148" s="234"/>
      <c r="D148" s="235" t="s">
        <v>160</v>
      </c>
      <c r="E148" s="236" t="s">
        <v>1</v>
      </c>
      <c r="F148" s="237" t="s">
        <v>277</v>
      </c>
      <c r="H148" s="238">
        <v>14</v>
      </c>
      <c r="I148" s="162"/>
      <c r="L148" s="234"/>
      <c r="M148" s="286"/>
      <c r="N148" s="287"/>
      <c r="O148" s="287"/>
      <c r="P148" s="287"/>
      <c r="Q148" s="287"/>
      <c r="R148" s="287"/>
      <c r="S148" s="287"/>
      <c r="T148" s="288"/>
      <c r="AT148" s="236" t="s">
        <v>160</v>
      </c>
      <c r="AU148" s="236" t="s">
        <v>80</v>
      </c>
      <c r="AV148" s="160" t="s">
        <v>80</v>
      </c>
      <c r="AW148" s="160" t="s">
        <v>27</v>
      </c>
      <c r="AX148" s="160" t="s">
        <v>78</v>
      </c>
      <c r="AY148" s="236" t="s">
        <v>132</v>
      </c>
    </row>
    <row r="149" spans="1:65" s="159" customFormat="1" ht="22.8" customHeight="1">
      <c r="B149" s="223"/>
      <c r="D149" s="224" t="s">
        <v>69</v>
      </c>
      <c r="E149" s="227" t="s">
        <v>80</v>
      </c>
      <c r="F149" s="227" t="s">
        <v>278</v>
      </c>
      <c r="I149" s="161"/>
      <c r="J149" s="228">
        <f>BK149</f>
        <v>0</v>
      </c>
      <c r="L149" s="223"/>
      <c r="M149" s="263"/>
      <c r="N149" s="264"/>
      <c r="O149" s="264"/>
      <c r="P149" s="265">
        <f>P150</f>
        <v>11.395440000000001</v>
      </c>
      <c r="Q149" s="264"/>
      <c r="R149" s="265">
        <f>R150</f>
        <v>2.5840000000000005E-4</v>
      </c>
      <c r="S149" s="264"/>
      <c r="T149" s="266">
        <f>T150</f>
        <v>0</v>
      </c>
      <c r="AR149" s="224" t="s">
        <v>78</v>
      </c>
      <c r="AT149" s="267" t="s">
        <v>69</v>
      </c>
      <c r="AU149" s="267" t="s">
        <v>78</v>
      </c>
      <c r="AY149" s="224" t="s">
        <v>132</v>
      </c>
      <c r="BK149" s="268">
        <f>BK150</f>
        <v>0</v>
      </c>
    </row>
    <row r="150" spans="1:65" s="191" customFormat="1" ht="16.5" customHeight="1">
      <c r="A150" s="169"/>
      <c r="B150" s="168"/>
      <c r="C150" s="229" t="s">
        <v>279</v>
      </c>
      <c r="D150" s="229" t="s">
        <v>135</v>
      </c>
      <c r="E150" s="230" t="s">
        <v>280</v>
      </c>
      <c r="F150" s="231" t="s">
        <v>281</v>
      </c>
      <c r="G150" s="232" t="s">
        <v>228</v>
      </c>
      <c r="H150" s="233">
        <v>12.92</v>
      </c>
      <c r="I150" s="106"/>
      <c r="J150" s="158">
        <f>ROUND(I150*H150,2)</f>
        <v>0</v>
      </c>
      <c r="K150" s="269"/>
      <c r="L150" s="168"/>
      <c r="M150" s="270" t="s">
        <v>1</v>
      </c>
      <c r="N150" s="271" t="s">
        <v>35</v>
      </c>
      <c r="O150" s="272">
        <v>0.88200000000000001</v>
      </c>
      <c r="P150" s="272">
        <f>O150*H150</f>
        <v>11.395440000000001</v>
      </c>
      <c r="Q150" s="272">
        <v>2.0000000000000002E-5</v>
      </c>
      <c r="R150" s="272">
        <f>Q150*H150</f>
        <v>2.5840000000000005E-4</v>
      </c>
      <c r="S150" s="272">
        <v>0</v>
      </c>
      <c r="T150" s="273">
        <f>S150*H150</f>
        <v>0</v>
      </c>
      <c r="U150" s="169"/>
      <c r="V150" s="169"/>
      <c r="W150" s="169"/>
      <c r="X150" s="169"/>
      <c r="Y150" s="169"/>
      <c r="Z150" s="169"/>
      <c r="AA150" s="169"/>
      <c r="AB150" s="169"/>
      <c r="AC150" s="169"/>
      <c r="AD150" s="169"/>
      <c r="AE150" s="169"/>
      <c r="AR150" s="274" t="s">
        <v>164</v>
      </c>
      <c r="AT150" s="274" t="s">
        <v>135</v>
      </c>
      <c r="AU150" s="274" t="s">
        <v>80</v>
      </c>
      <c r="AY150" s="246" t="s">
        <v>132</v>
      </c>
      <c r="BE150" s="275">
        <f>IF(N150="základní",J150,0)</f>
        <v>0</v>
      </c>
      <c r="BF150" s="275">
        <f>IF(N150="snížená",J150,0)</f>
        <v>0</v>
      </c>
      <c r="BG150" s="275">
        <f>IF(N150="zákl. přenesená",J150,0)</f>
        <v>0</v>
      </c>
      <c r="BH150" s="275">
        <f>IF(N150="sníž. přenesená",J150,0)</f>
        <v>0</v>
      </c>
      <c r="BI150" s="275">
        <f>IF(N150="nulová",J150,0)</f>
        <v>0</v>
      </c>
      <c r="BJ150" s="246" t="s">
        <v>78</v>
      </c>
      <c r="BK150" s="275">
        <f>ROUND(I150*H150,2)</f>
        <v>0</v>
      </c>
      <c r="BL150" s="246" t="s">
        <v>164</v>
      </c>
      <c r="BM150" s="274" t="s">
        <v>282</v>
      </c>
    </row>
    <row r="151" spans="1:65" s="159" customFormat="1" ht="22.8" customHeight="1">
      <c r="B151" s="223"/>
      <c r="D151" s="224" t="s">
        <v>69</v>
      </c>
      <c r="E151" s="227" t="s">
        <v>155</v>
      </c>
      <c r="F151" s="227" t="s">
        <v>283</v>
      </c>
      <c r="I151" s="161"/>
      <c r="J151" s="228">
        <f>BK151</f>
        <v>0</v>
      </c>
      <c r="L151" s="223"/>
      <c r="M151" s="263"/>
      <c r="N151" s="264"/>
      <c r="O151" s="264"/>
      <c r="P151" s="265">
        <f>SUM(P152:P159)</f>
        <v>193.16679199999999</v>
      </c>
      <c r="Q151" s="264"/>
      <c r="R151" s="265">
        <f>SUM(R152:R159)</f>
        <v>19.062860800000003</v>
      </c>
      <c r="S151" s="264"/>
      <c r="T151" s="266">
        <f>SUM(T152:T159)</f>
        <v>0</v>
      </c>
      <c r="AR151" s="224" t="s">
        <v>78</v>
      </c>
      <c r="AT151" s="267" t="s">
        <v>69</v>
      </c>
      <c r="AU151" s="267" t="s">
        <v>78</v>
      </c>
      <c r="AY151" s="224" t="s">
        <v>132</v>
      </c>
      <c r="BK151" s="268">
        <f>SUM(BK152:BK159)</f>
        <v>0</v>
      </c>
    </row>
    <row r="152" spans="1:65" s="191" customFormat="1" ht="55.5" customHeight="1">
      <c r="A152" s="169"/>
      <c r="B152" s="168"/>
      <c r="C152" s="229" t="s">
        <v>284</v>
      </c>
      <c r="D152" s="229" t="s">
        <v>135</v>
      </c>
      <c r="E152" s="230" t="s">
        <v>285</v>
      </c>
      <c r="F152" s="231" t="s">
        <v>286</v>
      </c>
      <c r="G152" s="232" t="s">
        <v>237</v>
      </c>
      <c r="H152" s="233">
        <v>7.0720000000000001</v>
      </c>
      <c r="I152" s="106"/>
      <c r="J152" s="158">
        <f>ROUND(I152*H152,2)</f>
        <v>0</v>
      </c>
      <c r="K152" s="269"/>
      <c r="L152" s="168"/>
      <c r="M152" s="270" t="s">
        <v>1</v>
      </c>
      <c r="N152" s="271" t="s">
        <v>35</v>
      </c>
      <c r="O152" s="272">
        <v>13.331</v>
      </c>
      <c r="P152" s="272">
        <f>O152*H152</f>
        <v>94.276831999999999</v>
      </c>
      <c r="Q152" s="272">
        <v>2.6814</v>
      </c>
      <c r="R152" s="272">
        <f>Q152*H152</f>
        <v>18.962860800000001</v>
      </c>
      <c r="S152" s="272">
        <v>0</v>
      </c>
      <c r="T152" s="273">
        <f>S152*H152</f>
        <v>0</v>
      </c>
      <c r="U152" s="169"/>
      <c r="V152" s="169"/>
      <c r="W152" s="169"/>
      <c r="X152" s="169"/>
      <c r="Y152" s="169"/>
      <c r="Z152" s="169"/>
      <c r="AA152" s="169"/>
      <c r="AB152" s="169"/>
      <c r="AC152" s="169"/>
      <c r="AD152" s="169"/>
      <c r="AE152" s="169"/>
      <c r="AR152" s="274" t="s">
        <v>164</v>
      </c>
      <c r="AT152" s="274" t="s">
        <v>135</v>
      </c>
      <c r="AU152" s="274" t="s">
        <v>80</v>
      </c>
      <c r="AY152" s="246" t="s">
        <v>132</v>
      </c>
      <c r="BE152" s="275">
        <f>IF(N152="základní",J152,0)</f>
        <v>0</v>
      </c>
      <c r="BF152" s="275">
        <f>IF(N152="snížená",J152,0)</f>
        <v>0</v>
      </c>
      <c r="BG152" s="275">
        <f>IF(N152="zákl. přenesená",J152,0)</f>
        <v>0</v>
      </c>
      <c r="BH152" s="275">
        <f>IF(N152="sníž. přenesená",J152,0)</f>
        <v>0</v>
      </c>
      <c r="BI152" s="275">
        <f>IF(N152="nulová",J152,0)</f>
        <v>0</v>
      </c>
      <c r="BJ152" s="246" t="s">
        <v>78</v>
      </c>
      <c r="BK152" s="275">
        <f>ROUND(I152*H152,2)</f>
        <v>0</v>
      </c>
      <c r="BL152" s="246" t="s">
        <v>164</v>
      </c>
      <c r="BM152" s="274" t="s">
        <v>287</v>
      </c>
    </row>
    <row r="153" spans="1:65" s="191" customFormat="1" ht="21.75" customHeight="1">
      <c r="A153" s="169"/>
      <c r="B153" s="168"/>
      <c r="C153" s="276" t="s">
        <v>288</v>
      </c>
      <c r="D153" s="276" t="s">
        <v>240</v>
      </c>
      <c r="E153" s="277" t="s">
        <v>289</v>
      </c>
      <c r="F153" s="278" t="s">
        <v>290</v>
      </c>
      <c r="G153" s="279" t="s">
        <v>291</v>
      </c>
      <c r="H153" s="280">
        <v>100</v>
      </c>
      <c r="I153" s="123"/>
      <c r="J153" s="281">
        <f>ROUND(I153*H153,2)</f>
        <v>0</v>
      </c>
      <c r="K153" s="282"/>
      <c r="L153" s="283"/>
      <c r="M153" s="284" t="s">
        <v>1</v>
      </c>
      <c r="N153" s="285" t="s">
        <v>35</v>
      </c>
      <c r="O153" s="272">
        <v>0</v>
      </c>
      <c r="P153" s="272">
        <f>O153*H153</f>
        <v>0</v>
      </c>
      <c r="Q153" s="272">
        <v>1E-3</v>
      </c>
      <c r="R153" s="272">
        <f>Q153*H153</f>
        <v>0.1</v>
      </c>
      <c r="S153" s="272">
        <v>0</v>
      </c>
      <c r="T153" s="273">
        <f>S153*H153</f>
        <v>0</v>
      </c>
      <c r="U153" s="169"/>
      <c r="V153" s="169"/>
      <c r="W153" s="169"/>
      <c r="X153" s="169"/>
      <c r="Y153" s="169"/>
      <c r="Z153" s="169"/>
      <c r="AA153" s="169"/>
      <c r="AB153" s="169"/>
      <c r="AC153" s="169"/>
      <c r="AD153" s="169"/>
      <c r="AE153" s="169"/>
      <c r="AR153" s="274" t="s">
        <v>183</v>
      </c>
      <c r="AT153" s="274" t="s">
        <v>240</v>
      </c>
      <c r="AU153" s="274" t="s">
        <v>80</v>
      </c>
      <c r="AY153" s="246" t="s">
        <v>132</v>
      </c>
      <c r="BE153" s="275">
        <f>IF(N153="základní",J153,0)</f>
        <v>0</v>
      </c>
      <c r="BF153" s="275">
        <f>IF(N153="snížená",J153,0)</f>
        <v>0</v>
      </c>
      <c r="BG153" s="275">
        <f>IF(N153="zákl. přenesená",J153,0)</f>
        <v>0</v>
      </c>
      <c r="BH153" s="275">
        <f>IF(N153="sníž. přenesená",J153,0)</f>
        <v>0</v>
      </c>
      <c r="BI153" s="275">
        <f>IF(N153="nulová",J153,0)</f>
        <v>0</v>
      </c>
      <c r="BJ153" s="246" t="s">
        <v>78</v>
      </c>
      <c r="BK153" s="275">
        <f>ROUND(I153*H153,2)</f>
        <v>0</v>
      </c>
      <c r="BL153" s="246" t="s">
        <v>164</v>
      </c>
      <c r="BM153" s="274" t="s">
        <v>292</v>
      </c>
    </row>
    <row r="154" spans="1:65" s="160" customFormat="1" ht="10.199999999999999">
      <c r="B154" s="234"/>
      <c r="D154" s="235" t="s">
        <v>160</v>
      </c>
      <c r="E154" s="236" t="s">
        <v>1</v>
      </c>
      <c r="F154" s="237" t="s">
        <v>293</v>
      </c>
      <c r="H154" s="238">
        <v>100</v>
      </c>
      <c r="I154" s="162"/>
      <c r="L154" s="234"/>
      <c r="M154" s="286"/>
      <c r="N154" s="287"/>
      <c r="O154" s="287"/>
      <c r="P154" s="287"/>
      <c r="Q154" s="287"/>
      <c r="R154" s="287"/>
      <c r="S154" s="287"/>
      <c r="T154" s="288"/>
      <c r="AT154" s="236" t="s">
        <v>160</v>
      </c>
      <c r="AU154" s="236" t="s">
        <v>80</v>
      </c>
      <c r="AV154" s="160" t="s">
        <v>80</v>
      </c>
      <c r="AW154" s="160" t="s">
        <v>27</v>
      </c>
      <c r="AX154" s="160" t="s">
        <v>78</v>
      </c>
      <c r="AY154" s="236" t="s">
        <v>132</v>
      </c>
    </row>
    <row r="155" spans="1:65" s="191" customFormat="1" ht="44.25" customHeight="1">
      <c r="A155" s="169"/>
      <c r="B155" s="168"/>
      <c r="C155" s="229" t="s">
        <v>294</v>
      </c>
      <c r="D155" s="229" t="s">
        <v>135</v>
      </c>
      <c r="E155" s="230" t="s">
        <v>295</v>
      </c>
      <c r="F155" s="231" t="s">
        <v>296</v>
      </c>
      <c r="G155" s="232" t="s">
        <v>237</v>
      </c>
      <c r="H155" s="233">
        <v>7.0720000000000001</v>
      </c>
      <c r="I155" s="106"/>
      <c r="J155" s="158">
        <f>ROUND(I155*H155,2)</f>
        <v>0</v>
      </c>
      <c r="K155" s="269"/>
      <c r="L155" s="168"/>
      <c r="M155" s="270" t="s">
        <v>1</v>
      </c>
      <c r="N155" s="271" t="s">
        <v>35</v>
      </c>
      <c r="O155" s="272">
        <v>5.0549999999999997</v>
      </c>
      <c r="P155" s="272">
        <f>O155*H155</f>
        <v>35.748959999999997</v>
      </c>
      <c r="Q155" s="272">
        <v>0</v>
      </c>
      <c r="R155" s="272">
        <f>Q155*H155</f>
        <v>0</v>
      </c>
      <c r="S155" s="272">
        <v>0</v>
      </c>
      <c r="T155" s="273">
        <f>S155*H155</f>
        <v>0</v>
      </c>
      <c r="U155" s="169"/>
      <c r="V155" s="169"/>
      <c r="W155" s="169"/>
      <c r="X155" s="169"/>
      <c r="Y155" s="169"/>
      <c r="Z155" s="169"/>
      <c r="AA155" s="169"/>
      <c r="AB155" s="169"/>
      <c r="AC155" s="169"/>
      <c r="AD155" s="169"/>
      <c r="AE155" s="169"/>
      <c r="AR155" s="274" t="s">
        <v>164</v>
      </c>
      <c r="AT155" s="274" t="s">
        <v>135</v>
      </c>
      <c r="AU155" s="274" t="s">
        <v>80</v>
      </c>
      <c r="AY155" s="246" t="s">
        <v>132</v>
      </c>
      <c r="BE155" s="275">
        <f>IF(N155="základní",J155,0)</f>
        <v>0</v>
      </c>
      <c r="BF155" s="275">
        <f>IF(N155="snížená",J155,0)</f>
        <v>0</v>
      </c>
      <c r="BG155" s="275">
        <f>IF(N155="zákl. přenesená",J155,0)</f>
        <v>0</v>
      </c>
      <c r="BH155" s="275">
        <f>IF(N155="sníž. přenesená",J155,0)</f>
        <v>0</v>
      </c>
      <c r="BI155" s="275">
        <f>IF(N155="nulová",J155,0)</f>
        <v>0</v>
      </c>
      <c r="BJ155" s="246" t="s">
        <v>78</v>
      </c>
      <c r="BK155" s="275">
        <f>ROUND(I155*H155,2)</f>
        <v>0</v>
      </c>
      <c r="BL155" s="246" t="s">
        <v>164</v>
      </c>
      <c r="BM155" s="274" t="s">
        <v>297</v>
      </c>
    </row>
    <row r="156" spans="1:65" s="160" customFormat="1" ht="10.199999999999999">
      <c r="B156" s="234"/>
      <c r="D156" s="235" t="s">
        <v>160</v>
      </c>
      <c r="E156" s="236" t="s">
        <v>1</v>
      </c>
      <c r="F156" s="237" t="s">
        <v>298</v>
      </c>
      <c r="H156" s="238">
        <v>7.0720000000000001</v>
      </c>
      <c r="I156" s="162"/>
      <c r="L156" s="234"/>
      <c r="M156" s="286"/>
      <c r="N156" s="287"/>
      <c r="O156" s="287"/>
      <c r="P156" s="287"/>
      <c r="Q156" s="287"/>
      <c r="R156" s="287"/>
      <c r="S156" s="287"/>
      <c r="T156" s="288"/>
      <c r="AT156" s="236" t="s">
        <v>160</v>
      </c>
      <c r="AU156" s="236" t="s">
        <v>80</v>
      </c>
      <c r="AV156" s="160" t="s">
        <v>80</v>
      </c>
      <c r="AW156" s="160" t="s">
        <v>27</v>
      </c>
      <c r="AX156" s="160" t="s">
        <v>78</v>
      </c>
      <c r="AY156" s="236" t="s">
        <v>132</v>
      </c>
    </row>
    <row r="157" spans="1:65" s="191" customFormat="1" ht="24.15" customHeight="1">
      <c r="A157" s="169"/>
      <c r="B157" s="168"/>
      <c r="C157" s="229" t="s">
        <v>299</v>
      </c>
      <c r="D157" s="229" t="s">
        <v>135</v>
      </c>
      <c r="E157" s="230" t="s">
        <v>300</v>
      </c>
      <c r="F157" s="231" t="s">
        <v>301</v>
      </c>
      <c r="G157" s="232" t="s">
        <v>147</v>
      </c>
      <c r="H157" s="233">
        <v>2</v>
      </c>
      <c r="I157" s="106"/>
      <c r="J157" s="158">
        <f>ROUND(I157*H157,2)</f>
        <v>0</v>
      </c>
      <c r="K157" s="269"/>
      <c r="L157" s="168"/>
      <c r="M157" s="270" t="s">
        <v>1</v>
      </c>
      <c r="N157" s="271" t="s">
        <v>35</v>
      </c>
      <c r="O157" s="272">
        <v>1.2</v>
      </c>
      <c r="P157" s="272">
        <f>O157*H157</f>
        <v>2.4</v>
      </c>
      <c r="Q157" s="272">
        <v>0</v>
      </c>
      <c r="R157" s="272">
        <f>Q157*H157</f>
        <v>0</v>
      </c>
      <c r="S157" s="272">
        <v>0</v>
      </c>
      <c r="T157" s="273">
        <f>S157*H157</f>
        <v>0</v>
      </c>
      <c r="U157" s="169"/>
      <c r="V157" s="169"/>
      <c r="W157" s="169"/>
      <c r="X157" s="169"/>
      <c r="Y157" s="169"/>
      <c r="Z157" s="169"/>
      <c r="AA157" s="169"/>
      <c r="AB157" s="169"/>
      <c r="AC157" s="169"/>
      <c r="AD157" s="169"/>
      <c r="AE157" s="169"/>
      <c r="AR157" s="274" t="s">
        <v>164</v>
      </c>
      <c r="AT157" s="274" t="s">
        <v>135</v>
      </c>
      <c r="AU157" s="274" t="s">
        <v>80</v>
      </c>
      <c r="AY157" s="246" t="s">
        <v>132</v>
      </c>
      <c r="BE157" s="275">
        <f>IF(N157="základní",J157,0)</f>
        <v>0</v>
      </c>
      <c r="BF157" s="275">
        <f>IF(N157="snížená",J157,0)</f>
        <v>0</v>
      </c>
      <c r="BG157" s="275">
        <f>IF(N157="zákl. přenesená",J157,0)</f>
        <v>0</v>
      </c>
      <c r="BH157" s="275">
        <f>IF(N157="sníž. přenesená",J157,0)</f>
        <v>0</v>
      </c>
      <c r="BI157" s="275">
        <f>IF(N157="nulová",J157,0)</f>
        <v>0</v>
      </c>
      <c r="BJ157" s="246" t="s">
        <v>78</v>
      </c>
      <c r="BK157" s="275">
        <f>ROUND(I157*H157,2)</f>
        <v>0</v>
      </c>
      <c r="BL157" s="246" t="s">
        <v>164</v>
      </c>
      <c r="BM157" s="274" t="s">
        <v>302</v>
      </c>
    </row>
    <row r="158" spans="1:65" s="191" customFormat="1" ht="16.5" customHeight="1">
      <c r="A158" s="169"/>
      <c r="B158" s="168"/>
      <c r="C158" s="229" t="s">
        <v>303</v>
      </c>
      <c r="D158" s="229" t="s">
        <v>135</v>
      </c>
      <c r="E158" s="230" t="s">
        <v>304</v>
      </c>
      <c r="F158" s="231" t="s">
        <v>305</v>
      </c>
      <c r="G158" s="232" t="s">
        <v>158</v>
      </c>
      <c r="H158" s="233">
        <v>17</v>
      </c>
      <c r="I158" s="106"/>
      <c r="J158" s="158">
        <f>ROUND(I158*H158,2)</f>
        <v>0</v>
      </c>
      <c r="K158" s="269"/>
      <c r="L158" s="168"/>
      <c r="M158" s="270" t="s">
        <v>1</v>
      </c>
      <c r="N158" s="271" t="s">
        <v>35</v>
      </c>
      <c r="O158" s="272">
        <v>3.573</v>
      </c>
      <c r="P158" s="272">
        <f>O158*H158</f>
        <v>60.741</v>
      </c>
      <c r="Q158" s="272">
        <v>0</v>
      </c>
      <c r="R158" s="272">
        <f>Q158*H158</f>
        <v>0</v>
      </c>
      <c r="S158" s="272">
        <v>0</v>
      </c>
      <c r="T158" s="273">
        <f>S158*H158</f>
        <v>0</v>
      </c>
      <c r="U158" s="169"/>
      <c r="V158" s="169"/>
      <c r="W158" s="169"/>
      <c r="X158" s="169"/>
      <c r="Y158" s="169"/>
      <c r="Z158" s="169"/>
      <c r="AA158" s="169"/>
      <c r="AB158" s="169"/>
      <c r="AC158" s="169"/>
      <c r="AD158" s="169"/>
      <c r="AE158" s="169"/>
      <c r="AR158" s="274" t="s">
        <v>164</v>
      </c>
      <c r="AT158" s="274" t="s">
        <v>135</v>
      </c>
      <c r="AU158" s="274" t="s">
        <v>80</v>
      </c>
      <c r="AY158" s="246" t="s">
        <v>132</v>
      </c>
      <c r="BE158" s="275">
        <f>IF(N158="základní",J158,0)</f>
        <v>0</v>
      </c>
      <c r="BF158" s="275">
        <f>IF(N158="snížená",J158,0)</f>
        <v>0</v>
      </c>
      <c r="BG158" s="275">
        <f>IF(N158="zákl. přenesená",J158,0)</f>
        <v>0</v>
      </c>
      <c r="BH158" s="275">
        <f>IF(N158="sníž. přenesená",J158,0)</f>
        <v>0</v>
      </c>
      <c r="BI158" s="275">
        <f>IF(N158="nulová",J158,0)</f>
        <v>0</v>
      </c>
      <c r="BJ158" s="246" t="s">
        <v>78</v>
      </c>
      <c r="BK158" s="275">
        <f>ROUND(I158*H158,2)</f>
        <v>0</v>
      </c>
      <c r="BL158" s="246" t="s">
        <v>164</v>
      </c>
      <c r="BM158" s="274" t="s">
        <v>306</v>
      </c>
    </row>
    <row r="159" spans="1:65" s="160" customFormat="1" ht="10.199999999999999">
      <c r="B159" s="234"/>
      <c r="D159" s="235" t="s">
        <v>160</v>
      </c>
      <c r="E159" s="236" t="s">
        <v>1</v>
      </c>
      <c r="F159" s="237" t="s">
        <v>307</v>
      </c>
      <c r="H159" s="238">
        <v>17</v>
      </c>
      <c r="I159" s="162"/>
      <c r="L159" s="234"/>
      <c r="M159" s="286"/>
      <c r="N159" s="287"/>
      <c r="O159" s="287"/>
      <c r="P159" s="287"/>
      <c r="Q159" s="287"/>
      <c r="R159" s="287"/>
      <c r="S159" s="287"/>
      <c r="T159" s="288"/>
      <c r="AT159" s="236" t="s">
        <v>160</v>
      </c>
      <c r="AU159" s="236" t="s">
        <v>80</v>
      </c>
      <c r="AV159" s="160" t="s">
        <v>80</v>
      </c>
      <c r="AW159" s="160" t="s">
        <v>27</v>
      </c>
      <c r="AX159" s="160" t="s">
        <v>78</v>
      </c>
      <c r="AY159" s="236" t="s">
        <v>132</v>
      </c>
    </row>
    <row r="160" spans="1:65" s="159" customFormat="1" ht="22.8" customHeight="1">
      <c r="B160" s="223"/>
      <c r="D160" s="224" t="s">
        <v>69</v>
      </c>
      <c r="E160" s="227" t="s">
        <v>164</v>
      </c>
      <c r="F160" s="227" t="s">
        <v>308</v>
      </c>
      <c r="I160" s="161"/>
      <c r="J160" s="228">
        <f>BK160</f>
        <v>0</v>
      </c>
      <c r="L160" s="223"/>
      <c r="M160" s="263"/>
      <c r="N160" s="264"/>
      <c r="O160" s="264"/>
      <c r="P160" s="265">
        <f>P161</f>
        <v>59.08</v>
      </c>
      <c r="Q160" s="264"/>
      <c r="R160" s="265">
        <f>R161</f>
        <v>79.29249999999999</v>
      </c>
      <c r="S160" s="264"/>
      <c r="T160" s="266">
        <f>T161</f>
        <v>0</v>
      </c>
      <c r="AR160" s="224" t="s">
        <v>78</v>
      </c>
      <c r="AT160" s="267" t="s">
        <v>69</v>
      </c>
      <c r="AU160" s="267" t="s">
        <v>78</v>
      </c>
      <c r="AY160" s="224" t="s">
        <v>132</v>
      </c>
      <c r="BK160" s="268">
        <f>BK161</f>
        <v>0</v>
      </c>
    </row>
    <row r="161" spans="1:65" s="191" customFormat="1" ht="44.25" customHeight="1">
      <c r="A161" s="169"/>
      <c r="B161" s="168"/>
      <c r="C161" s="229" t="s">
        <v>309</v>
      </c>
      <c r="D161" s="229" t="s">
        <v>135</v>
      </c>
      <c r="E161" s="230" t="s">
        <v>310</v>
      </c>
      <c r="F161" s="231" t="s">
        <v>311</v>
      </c>
      <c r="G161" s="232" t="s">
        <v>237</v>
      </c>
      <c r="H161" s="233">
        <v>35</v>
      </c>
      <c r="I161" s="106"/>
      <c r="J161" s="158">
        <f>ROUND(I161*H161,2)</f>
        <v>0</v>
      </c>
      <c r="K161" s="269"/>
      <c r="L161" s="168"/>
      <c r="M161" s="270" t="s">
        <v>1</v>
      </c>
      <c r="N161" s="271" t="s">
        <v>35</v>
      </c>
      <c r="O161" s="272">
        <v>1.6879999999999999</v>
      </c>
      <c r="P161" s="272">
        <f>O161*H161</f>
        <v>59.08</v>
      </c>
      <c r="Q161" s="272">
        <v>2.2654999999999998</v>
      </c>
      <c r="R161" s="272">
        <f>Q161*H161</f>
        <v>79.29249999999999</v>
      </c>
      <c r="S161" s="272">
        <v>0</v>
      </c>
      <c r="T161" s="273">
        <f>S161*H161</f>
        <v>0</v>
      </c>
      <c r="U161" s="169"/>
      <c r="V161" s="169"/>
      <c r="W161" s="169"/>
      <c r="X161" s="169"/>
      <c r="Y161" s="169"/>
      <c r="Z161" s="169"/>
      <c r="AA161" s="169"/>
      <c r="AB161" s="169"/>
      <c r="AC161" s="169"/>
      <c r="AD161" s="169"/>
      <c r="AE161" s="169"/>
      <c r="AR161" s="274" t="s">
        <v>164</v>
      </c>
      <c r="AT161" s="274" t="s">
        <v>135</v>
      </c>
      <c r="AU161" s="274" t="s">
        <v>80</v>
      </c>
      <c r="AY161" s="246" t="s">
        <v>132</v>
      </c>
      <c r="BE161" s="275">
        <f>IF(N161="základní",J161,0)</f>
        <v>0</v>
      </c>
      <c r="BF161" s="275">
        <f>IF(N161="snížená",J161,0)</f>
        <v>0</v>
      </c>
      <c r="BG161" s="275">
        <f>IF(N161="zákl. přenesená",J161,0)</f>
        <v>0</v>
      </c>
      <c r="BH161" s="275">
        <f>IF(N161="sníž. přenesená",J161,0)</f>
        <v>0</v>
      </c>
      <c r="BI161" s="275">
        <f>IF(N161="nulová",J161,0)</f>
        <v>0</v>
      </c>
      <c r="BJ161" s="246" t="s">
        <v>78</v>
      </c>
      <c r="BK161" s="275">
        <f>ROUND(I161*H161,2)</f>
        <v>0</v>
      </c>
      <c r="BL161" s="246" t="s">
        <v>164</v>
      </c>
      <c r="BM161" s="274" t="s">
        <v>312</v>
      </c>
    </row>
    <row r="162" spans="1:65" s="159" customFormat="1" ht="22.8" customHeight="1">
      <c r="B162" s="223"/>
      <c r="D162" s="224" t="s">
        <v>69</v>
      </c>
      <c r="E162" s="227" t="s">
        <v>131</v>
      </c>
      <c r="F162" s="227" t="s">
        <v>313</v>
      </c>
      <c r="I162" s="161"/>
      <c r="J162" s="228">
        <f>BK162</f>
        <v>0</v>
      </c>
      <c r="L162" s="223"/>
      <c r="M162" s="263"/>
      <c r="N162" s="264"/>
      <c r="O162" s="264"/>
      <c r="P162" s="265">
        <f>SUM(P163:P170)</f>
        <v>0.34590000000000004</v>
      </c>
      <c r="Q162" s="264"/>
      <c r="R162" s="265">
        <f>SUM(R163:R170)</f>
        <v>3.2679999999999998</v>
      </c>
      <c r="S162" s="264"/>
      <c r="T162" s="266">
        <f>SUM(T163:T170)</f>
        <v>0</v>
      </c>
      <c r="AR162" s="224" t="s">
        <v>78</v>
      </c>
      <c r="AT162" s="267" t="s">
        <v>69</v>
      </c>
      <c r="AU162" s="267" t="s">
        <v>78</v>
      </c>
      <c r="AY162" s="224" t="s">
        <v>132</v>
      </c>
      <c r="BK162" s="268">
        <f>SUM(BK163:BK170)</f>
        <v>0</v>
      </c>
    </row>
    <row r="163" spans="1:65" s="191" customFormat="1" ht="62.7" customHeight="1">
      <c r="A163" s="169"/>
      <c r="B163" s="168"/>
      <c r="C163" s="229" t="s">
        <v>183</v>
      </c>
      <c r="D163" s="229" t="s">
        <v>135</v>
      </c>
      <c r="E163" s="230" t="s">
        <v>314</v>
      </c>
      <c r="F163" s="231" t="s">
        <v>315</v>
      </c>
      <c r="G163" s="232" t="s">
        <v>228</v>
      </c>
      <c r="H163" s="233">
        <v>1.5</v>
      </c>
      <c r="I163" s="106"/>
      <c r="J163" s="158">
        <f>ROUND(I163*H163,2)</f>
        <v>0</v>
      </c>
      <c r="K163" s="269"/>
      <c r="L163" s="168"/>
      <c r="M163" s="270" t="s">
        <v>1</v>
      </c>
      <c r="N163" s="271" t="s">
        <v>35</v>
      </c>
      <c r="O163" s="272">
        <v>1.2999999999999999E-2</v>
      </c>
      <c r="P163" s="272">
        <f>O163*H163</f>
        <v>1.95E-2</v>
      </c>
      <c r="Q163" s="272">
        <v>0</v>
      </c>
      <c r="R163" s="272">
        <f>Q163*H163</f>
        <v>0</v>
      </c>
      <c r="S163" s="272">
        <v>0</v>
      </c>
      <c r="T163" s="273">
        <f>S163*H163</f>
        <v>0</v>
      </c>
      <c r="U163" s="169"/>
      <c r="V163" s="169"/>
      <c r="W163" s="169"/>
      <c r="X163" s="169"/>
      <c r="Y163" s="169"/>
      <c r="Z163" s="169"/>
      <c r="AA163" s="169"/>
      <c r="AB163" s="169"/>
      <c r="AC163" s="169"/>
      <c r="AD163" s="169"/>
      <c r="AE163" s="169"/>
      <c r="AR163" s="274" t="s">
        <v>164</v>
      </c>
      <c r="AT163" s="274" t="s">
        <v>135</v>
      </c>
      <c r="AU163" s="274" t="s">
        <v>80</v>
      </c>
      <c r="AY163" s="246" t="s">
        <v>132</v>
      </c>
      <c r="BE163" s="275">
        <f>IF(N163="základní",J163,0)</f>
        <v>0</v>
      </c>
      <c r="BF163" s="275">
        <f>IF(N163="snížená",J163,0)</f>
        <v>0</v>
      </c>
      <c r="BG163" s="275">
        <f>IF(N163="zákl. přenesená",J163,0)</f>
        <v>0</v>
      </c>
      <c r="BH163" s="275">
        <f>IF(N163="sníž. přenesená",J163,0)</f>
        <v>0</v>
      </c>
      <c r="BI163" s="275">
        <f>IF(N163="nulová",J163,0)</f>
        <v>0</v>
      </c>
      <c r="BJ163" s="246" t="s">
        <v>78</v>
      </c>
      <c r="BK163" s="275">
        <f>ROUND(I163*H163,2)</f>
        <v>0</v>
      </c>
      <c r="BL163" s="246" t="s">
        <v>164</v>
      </c>
      <c r="BM163" s="274" t="s">
        <v>316</v>
      </c>
    </row>
    <row r="164" spans="1:65" s="191" customFormat="1" ht="16.5" customHeight="1">
      <c r="A164" s="169"/>
      <c r="B164" s="168"/>
      <c r="C164" s="276" t="s">
        <v>198</v>
      </c>
      <c r="D164" s="276" t="s">
        <v>240</v>
      </c>
      <c r="E164" s="277" t="s">
        <v>317</v>
      </c>
      <c r="F164" s="278" t="s">
        <v>318</v>
      </c>
      <c r="G164" s="279" t="s">
        <v>319</v>
      </c>
      <c r="H164" s="280">
        <v>0.13500000000000001</v>
      </c>
      <c r="I164" s="123"/>
      <c r="J164" s="281">
        <f>ROUND(I164*H164,2)</f>
        <v>0</v>
      </c>
      <c r="K164" s="282"/>
      <c r="L164" s="283"/>
      <c r="M164" s="284" t="s">
        <v>1</v>
      </c>
      <c r="N164" s="285" t="s">
        <v>35</v>
      </c>
      <c r="O164" s="272">
        <v>0</v>
      </c>
      <c r="P164" s="272">
        <f>O164*H164</f>
        <v>0</v>
      </c>
      <c r="Q164" s="272">
        <v>1</v>
      </c>
      <c r="R164" s="272">
        <f>Q164*H164</f>
        <v>0.13500000000000001</v>
      </c>
      <c r="S164" s="272">
        <v>0</v>
      </c>
      <c r="T164" s="273">
        <f>S164*H164</f>
        <v>0</v>
      </c>
      <c r="U164" s="169"/>
      <c r="V164" s="169"/>
      <c r="W164" s="169"/>
      <c r="X164" s="169"/>
      <c r="Y164" s="169"/>
      <c r="Z164" s="169"/>
      <c r="AA164" s="169"/>
      <c r="AB164" s="169"/>
      <c r="AC164" s="169"/>
      <c r="AD164" s="169"/>
      <c r="AE164" s="169"/>
      <c r="AR164" s="274" t="s">
        <v>183</v>
      </c>
      <c r="AT164" s="274" t="s">
        <v>240</v>
      </c>
      <c r="AU164" s="274" t="s">
        <v>80</v>
      </c>
      <c r="AY164" s="246" t="s">
        <v>132</v>
      </c>
      <c r="BE164" s="275">
        <f>IF(N164="základní",J164,0)</f>
        <v>0</v>
      </c>
      <c r="BF164" s="275">
        <f>IF(N164="snížená",J164,0)</f>
        <v>0</v>
      </c>
      <c r="BG164" s="275">
        <f>IF(N164="zákl. přenesená",J164,0)</f>
        <v>0</v>
      </c>
      <c r="BH164" s="275">
        <f>IF(N164="sníž. přenesená",J164,0)</f>
        <v>0</v>
      </c>
      <c r="BI164" s="275">
        <f>IF(N164="nulová",J164,0)</f>
        <v>0</v>
      </c>
      <c r="BJ164" s="246" t="s">
        <v>78</v>
      </c>
      <c r="BK164" s="275">
        <f>ROUND(I164*H164,2)</f>
        <v>0</v>
      </c>
      <c r="BL164" s="246" t="s">
        <v>164</v>
      </c>
      <c r="BM164" s="274" t="s">
        <v>320</v>
      </c>
    </row>
    <row r="165" spans="1:65" s="160" customFormat="1" ht="10.199999999999999">
      <c r="B165" s="234"/>
      <c r="D165" s="235" t="s">
        <v>160</v>
      </c>
      <c r="E165" s="236" t="s">
        <v>1</v>
      </c>
      <c r="F165" s="237" t="s">
        <v>321</v>
      </c>
      <c r="H165" s="238">
        <v>1.5</v>
      </c>
      <c r="I165" s="162"/>
      <c r="L165" s="234"/>
      <c r="M165" s="286"/>
      <c r="N165" s="287"/>
      <c r="O165" s="287"/>
      <c r="P165" s="287"/>
      <c r="Q165" s="287"/>
      <c r="R165" s="287"/>
      <c r="S165" s="287"/>
      <c r="T165" s="288"/>
      <c r="AT165" s="236" t="s">
        <v>160</v>
      </c>
      <c r="AU165" s="236" t="s">
        <v>80</v>
      </c>
      <c r="AV165" s="160" t="s">
        <v>80</v>
      </c>
      <c r="AW165" s="160" t="s">
        <v>27</v>
      </c>
      <c r="AX165" s="160" t="s">
        <v>78</v>
      </c>
      <c r="AY165" s="236" t="s">
        <v>132</v>
      </c>
    </row>
    <row r="166" spans="1:65" s="160" customFormat="1" ht="10.199999999999999">
      <c r="B166" s="234"/>
      <c r="D166" s="235" t="s">
        <v>160</v>
      </c>
      <c r="F166" s="237" t="s">
        <v>322</v>
      </c>
      <c r="H166" s="238">
        <v>0.13500000000000001</v>
      </c>
      <c r="I166" s="162"/>
      <c r="L166" s="234"/>
      <c r="M166" s="286"/>
      <c r="N166" s="287"/>
      <c r="O166" s="287"/>
      <c r="P166" s="287"/>
      <c r="Q166" s="287"/>
      <c r="R166" s="287"/>
      <c r="S166" s="287"/>
      <c r="T166" s="288"/>
      <c r="AT166" s="236" t="s">
        <v>160</v>
      </c>
      <c r="AU166" s="236" t="s">
        <v>80</v>
      </c>
      <c r="AV166" s="160" t="s">
        <v>80</v>
      </c>
      <c r="AW166" s="160" t="s">
        <v>3</v>
      </c>
      <c r="AX166" s="160" t="s">
        <v>78</v>
      </c>
      <c r="AY166" s="236" t="s">
        <v>132</v>
      </c>
    </row>
    <row r="167" spans="1:65" s="191" customFormat="1" ht="62.7" customHeight="1">
      <c r="A167" s="169"/>
      <c r="B167" s="168"/>
      <c r="C167" s="229" t="s">
        <v>202</v>
      </c>
      <c r="D167" s="229" t="s">
        <v>135</v>
      </c>
      <c r="E167" s="230" t="s">
        <v>323</v>
      </c>
      <c r="F167" s="231" t="s">
        <v>324</v>
      </c>
      <c r="G167" s="232" t="s">
        <v>228</v>
      </c>
      <c r="H167" s="233">
        <v>21.76</v>
      </c>
      <c r="I167" s="106"/>
      <c r="J167" s="158">
        <f>ROUND(I167*H167,2)</f>
        <v>0</v>
      </c>
      <c r="K167" s="269"/>
      <c r="L167" s="168"/>
      <c r="M167" s="270" t="s">
        <v>1</v>
      </c>
      <c r="N167" s="271" t="s">
        <v>35</v>
      </c>
      <c r="O167" s="272">
        <v>1.4999999999999999E-2</v>
      </c>
      <c r="P167" s="272">
        <f>O167*H167</f>
        <v>0.32640000000000002</v>
      </c>
      <c r="Q167" s="272">
        <v>0</v>
      </c>
      <c r="R167" s="272">
        <f>Q167*H167</f>
        <v>0</v>
      </c>
      <c r="S167" s="272">
        <v>0</v>
      </c>
      <c r="T167" s="273">
        <f>S167*H167</f>
        <v>0</v>
      </c>
      <c r="U167" s="169"/>
      <c r="V167" s="169"/>
      <c r="W167" s="169"/>
      <c r="X167" s="169"/>
      <c r="Y167" s="169"/>
      <c r="Z167" s="169"/>
      <c r="AA167" s="169"/>
      <c r="AB167" s="169"/>
      <c r="AC167" s="169"/>
      <c r="AD167" s="169"/>
      <c r="AE167" s="169"/>
      <c r="AR167" s="274" t="s">
        <v>164</v>
      </c>
      <c r="AT167" s="274" t="s">
        <v>135</v>
      </c>
      <c r="AU167" s="274" t="s">
        <v>80</v>
      </c>
      <c r="AY167" s="246" t="s">
        <v>132</v>
      </c>
      <c r="BE167" s="275">
        <f>IF(N167="základní",J167,0)</f>
        <v>0</v>
      </c>
      <c r="BF167" s="275">
        <f>IF(N167="snížená",J167,0)</f>
        <v>0</v>
      </c>
      <c r="BG167" s="275">
        <f>IF(N167="zákl. přenesená",J167,0)</f>
        <v>0</v>
      </c>
      <c r="BH167" s="275">
        <f>IF(N167="sníž. přenesená",J167,0)</f>
        <v>0</v>
      </c>
      <c r="BI167" s="275">
        <f>IF(N167="nulová",J167,0)</f>
        <v>0</v>
      </c>
      <c r="BJ167" s="246" t="s">
        <v>78</v>
      </c>
      <c r="BK167" s="275">
        <f>ROUND(I167*H167,2)</f>
        <v>0</v>
      </c>
      <c r="BL167" s="246" t="s">
        <v>164</v>
      </c>
      <c r="BM167" s="274" t="s">
        <v>325</v>
      </c>
    </row>
    <row r="168" spans="1:65" s="191" customFormat="1" ht="16.5" customHeight="1">
      <c r="A168" s="169"/>
      <c r="B168" s="168"/>
      <c r="C168" s="276" t="s">
        <v>149</v>
      </c>
      <c r="D168" s="276" t="s">
        <v>240</v>
      </c>
      <c r="E168" s="277" t="s">
        <v>326</v>
      </c>
      <c r="F168" s="278" t="s">
        <v>327</v>
      </c>
      <c r="G168" s="279" t="s">
        <v>319</v>
      </c>
      <c r="H168" s="280">
        <v>3.133</v>
      </c>
      <c r="I168" s="123"/>
      <c r="J168" s="281">
        <f>ROUND(I168*H168,2)</f>
        <v>0</v>
      </c>
      <c r="K168" s="282"/>
      <c r="L168" s="283"/>
      <c r="M168" s="284" t="s">
        <v>1</v>
      </c>
      <c r="N168" s="285" t="s">
        <v>35</v>
      </c>
      <c r="O168" s="272">
        <v>0</v>
      </c>
      <c r="P168" s="272">
        <f>O168*H168</f>
        <v>0</v>
      </c>
      <c r="Q168" s="272">
        <v>1</v>
      </c>
      <c r="R168" s="272">
        <f>Q168*H168</f>
        <v>3.133</v>
      </c>
      <c r="S168" s="272">
        <v>0</v>
      </c>
      <c r="T168" s="273">
        <f>S168*H168</f>
        <v>0</v>
      </c>
      <c r="U168" s="169"/>
      <c r="V168" s="169"/>
      <c r="W168" s="169"/>
      <c r="X168" s="169"/>
      <c r="Y168" s="169"/>
      <c r="Z168" s="169"/>
      <c r="AA168" s="169"/>
      <c r="AB168" s="169"/>
      <c r="AC168" s="169"/>
      <c r="AD168" s="169"/>
      <c r="AE168" s="169"/>
      <c r="AR168" s="274" t="s">
        <v>183</v>
      </c>
      <c r="AT168" s="274" t="s">
        <v>240</v>
      </c>
      <c r="AU168" s="274" t="s">
        <v>80</v>
      </c>
      <c r="AY168" s="246" t="s">
        <v>132</v>
      </c>
      <c r="BE168" s="275">
        <f>IF(N168="základní",J168,0)</f>
        <v>0</v>
      </c>
      <c r="BF168" s="275">
        <f>IF(N168="snížená",J168,0)</f>
        <v>0</v>
      </c>
      <c r="BG168" s="275">
        <f>IF(N168="zákl. přenesená",J168,0)</f>
        <v>0</v>
      </c>
      <c r="BH168" s="275">
        <f>IF(N168="sníž. přenesená",J168,0)</f>
        <v>0</v>
      </c>
      <c r="BI168" s="275">
        <f>IF(N168="nulová",J168,0)</f>
        <v>0</v>
      </c>
      <c r="BJ168" s="246" t="s">
        <v>78</v>
      </c>
      <c r="BK168" s="275">
        <f>ROUND(I168*H168,2)</f>
        <v>0</v>
      </c>
      <c r="BL168" s="246" t="s">
        <v>164</v>
      </c>
      <c r="BM168" s="274" t="s">
        <v>328</v>
      </c>
    </row>
    <row r="169" spans="1:65" s="160" customFormat="1" ht="10.199999999999999">
      <c r="B169" s="234"/>
      <c r="D169" s="235" t="s">
        <v>160</v>
      </c>
      <c r="E169" s="236" t="s">
        <v>1</v>
      </c>
      <c r="F169" s="237" t="s">
        <v>329</v>
      </c>
      <c r="H169" s="238">
        <v>21.76</v>
      </c>
      <c r="I169" s="162"/>
      <c r="L169" s="234"/>
      <c r="M169" s="286"/>
      <c r="N169" s="287"/>
      <c r="O169" s="287"/>
      <c r="P169" s="287"/>
      <c r="Q169" s="287"/>
      <c r="R169" s="287"/>
      <c r="S169" s="287"/>
      <c r="T169" s="288"/>
      <c r="AT169" s="236" t="s">
        <v>160</v>
      </c>
      <c r="AU169" s="236" t="s">
        <v>80</v>
      </c>
      <c r="AV169" s="160" t="s">
        <v>80</v>
      </c>
      <c r="AW169" s="160" t="s">
        <v>27</v>
      </c>
      <c r="AX169" s="160" t="s">
        <v>78</v>
      </c>
      <c r="AY169" s="236" t="s">
        <v>132</v>
      </c>
    </row>
    <row r="170" spans="1:65" s="160" customFormat="1" ht="10.199999999999999">
      <c r="B170" s="234"/>
      <c r="D170" s="235" t="s">
        <v>160</v>
      </c>
      <c r="F170" s="237" t="s">
        <v>330</v>
      </c>
      <c r="H170" s="238">
        <v>3.133</v>
      </c>
      <c r="I170" s="162"/>
      <c r="L170" s="234"/>
      <c r="M170" s="286"/>
      <c r="N170" s="287"/>
      <c r="O170" s="287"/>
      <c r="P170" s="287"/>
      <c r="Q170" s="287"/>
      <c r="R170" s="287"/>
      <c r="S170" s="287"/>
      <c r="T170" s="288"/>
      <c r="AT170" s="236" t="s">
        <v>160</v>
      </c>
      <c r="AU170" s="236" t="s">
        <v>80</v>
      </c>
      <c r="AV170" s="160" t="s">
        <v>80</v>
      </c>
      <c r="AW170" s="160" t="s">
        <v>3</v>
      </c>
      <c r="AX170" s="160" t="s">
        <v>78</v>
      </c>
      <c r="AY170" s="236" t="s">
        <v>132</v>
      </c>
    </row>
    <row r="171" spans="1:65" s="159" customFormat="1" ht="25.95" customHeight="1">
      <c r="B171" s="223"/>
      <c r="D171" s="224" t="s">
        <v>69</v>
      </c>
      <c r="E171" s="225" t="s">
        <v>331</v>
      </c>
      <c r="F171" s="225" t="s">
        <v>332</v>
      </c>
      <c r="I171" s="161"/>
      <c r="J171" s="226">
        <f>BK171</f>
        <v>0</v>
      </c>
      <c r="L171" s="223"/>
      <c r="M171" s="263"/>
      <c r="N171" s="264"/>
      <c r="O171" s="264"/>
      <c r="P171" s="265">
        <f>P172+P176</f>
        <v>5.8382000000000005</v>
      </c>
      <c r="Q171" s="264"/>
      <c r="R171" s="265">
        <f>R172+R176</f>
        <v>3.9789310400000009</v>
      </c>
      <c r="S171" s="264"/>
      <c r="T171" s="266">
        <f>T172+T176</f>
        <v>0</v>
      </c>
      <c r="AR171" s="224" t="s">
        <v>80</v>
      </c>
      <c r="AT171" s="267" t="s">
        <v>69</v>
      </c>
      <c r="AU171" s="267" t="s">
        <v>70</v>
      </c>
      <c r="AY171" s="224" t="s">
        <v>132</v>
      </c>
      <c r="BK171" s="268">
        <f>BK172+BK176</f>
        <v>0</v>
      </c>
    </row>
    <row r="172" spans="1:65" s="159" customFormat="1" ht="22.8" customHeight="1">
      <c r="B172" s="223"/>
      <c r="D172" s="224" t="s">
        <v>69</v>
      </c>
      <c r="E172" s="227" t="s">
        <v>333</v>
      </c>
      <c r="F172" s="227" t="s">
        <v>334</v>
      </c>
      <c r="I172" s="161"/>
      <c r="J172" s="228">
        <f>BK172</f>
        <v>0</v>
      </c>
      <c r="L172" s="223"/>
      <c r="M172" s="263"/>
      <c r="N172" s="264"/>
      <c r="O172" s="264"/>
      <c r="P172" s="265">
        <f>SUM(P173:P175)</f>
        <v>3.9312</v>
      </c>
      <c r="Q172" s="264"/>
      <c r="R172" s="265">
        <f>SUM(R173:R175)</f>
        <v>4.7628000000000002E-3</v>
      </c>
      <c r="S172" s="264"/>
      <c r="T172" s="266">
        <f>SUM(T173:T175)</f>
        <v>0</v>
      </c>
      <c r="AR172" s="224" t="s">
        <v>80</v>
      </c>
      <c r="AT172" s="267" t="s">
        <v>69</v>
      </c>
      <c r="AU172" s="267" t="s">
        <v>78</v>
      </c>
      <c r="AY172" s="224" t="s">
        <v>132</v>
      </c>
      <c r="BK172" s="268">
        <f>SUM(BK173:BK175)</f>
        <v>0</v>
      </c>
    </row>
    <row r="173" spans="1:65" s="191" customFormat="1" ht="37.799999999999997" customHeight="1">
      <c r="A173" s="169"/>
      <c r="B173" s="168"/>
      <c r="C173" s="229" t="s">
        <v>335</v>
      </c>
      <c r="D173" s="229" t="s">
        <v>135</v>
      </c>
      <c r="E173" s="230" t="s">
        <v>336</v>
      </c>
      <c r="F173" s="231" t="s">
        <v>337</v>
      </c>
      <c r="G173" s="232" t="s">
        <v>237</v>
      </c>
      <c r="H173" s="233">
        <v>2.52</v>
      </c>
      <c r="I173" s="106"/>
      <c r="J173" s="158">
        <f>ROUND(I173*H173,2)</f>
        <v>0</v>
      </c>
      <c r="K173" s="269"/>
      <c r="L173" s="168"/>
      <c r="M173" s="270" t="s">
        <v>1</v>
      </c>
      <c r="N173" s="271" t="s">
        <v>35</v>
      </c>
      <c r="O173" s="272">
        <v>1.56</v>
      </c>
      <c r="P173" s="272">
        <f>O173*H173</f>
        <v>3.9312</v>
      </c>
      <c r="Q173" s="272">
        <v>1.89E-3</v>
      </c>
      <c r="R173" s="272">
        <f>Q173*H173</f>
        <v>4.7628000000000002E-3</v>
      </c>
      <c r="S173" s="272">
        <v>0</v>
      </c>
      <c r="T173" s="273">
        <f>S173*H173</f>
        <v>0</v>
      </c>
      <c r="U173" s="169"/>
      <c r="V173" s="169"/>
      <c r="W173" s="169"/>
      <c r="X173" s="169"/>
      <c r="Y173" s="169"/>
      <c r="Z173" s="169"/>
      <c r="AA173" s="169"/>
      <c r="AB173" s="169"/>
      <c r="AC173" s="169"/>
      <c r="AD173" s="169"/>
      <c r="AE173" s="169"/>
      <c r="AR173" s="274" t="s">
        <v>338</v>
      </c>
      <c r="AT173" s="274" t="s">
        <v>135</v>
      </c>
      <c r="AU173" s="274" t="s">
        <v>80</v>
      </c>
      <c r="AY173" s="246" t="s">
        <v>132</v>
      </c>
      <c r="BE173" s="275">
        <f>IF(N173="základní",J173,0)</f>
        <v>0</v>
      </c>
      <c r="BF173" s="275">
        <f>IF(N173="snížená",J173,0)</f>
        <v>0</v>
      </c>
      <c r="BG173" s="275">
        <f>IF(N173="zákl. přenesená",J173,0)</f>
        <v>0</v>
      </c>
      <c r="BH173" s="275">
        <f>IF(N173="sníž. přenesená",J173,0)</f>
        <v>0</v>
      </c>
      <c r="BI173" s="275">
        <f>IF(N173="nulová",J173,0)</f>
        <v>0</v>
      </c>
      <c r="BJ173" s="246" t="s">
        <v>78</v>
      </c>
      <c r="BK173" s="275">
        <f>ROUND(I173*H173,2)</f>
        <v>0</v>
      </c>
      <c r="BL173" s="246" t="s">
        <v>338</v>
      </c>
      <c r="BM173" s="274" t="s">
        <v>339</v>
      </c>
    </row>
    <row r="174" spans="1:65" s="160" customFormat="1" ht="10.199999999999999">
      <c r="B174" s="234"/>
      <c r="D174" s="235" t="s">
        <v>160</v>
      </c>
      <c r="E174" s="236" t="s">
        <v>1</v>
      </c>
      <c r="F174" s="237" t="s">
        <v>340</v>
      </c>
      <c r="H174" s="238">
        <v>2.52</v>
      </c>
      <c r="I174" s="162"/>
      <c r="L174" s="234"/>
      <c r="M174" s="286"/>
      <c r="N174" s="287"/>
      <c r="O174" s="287"/>
      <c r="P174" s="287"/>
      <c r="Q174" s="287"/>
      <c r="R174" s="287"/>
      <c r="S174" s="287"/>
      <c r="T174" s="288"/>
      <c r="AT174" s="236" t="s">
        <v>160</v>
      </c>
      <c r="AU174" s="236" t="s">
        <v>80</v>
      </c>
      <c r="AV174" s="160" t="s">
        <v>80</v>
      </c>
      <c r="AW174" s="160" t="s">
        <v>27</v>
      </c>
      <c r="AX174" s="160" t="s">
        <v>70</v>
      </c>
      <c r="AY174" s="236" t="s">
        <v>132</v>
      </c>
    </row>
    <row r="175" spans="1:65" s="289" customFormat="1" ht="10.199999999999999">
      <c r="B175" s="290"/>
      <c r="D175" s="235" t="s">
        <v>160</v>
      </c>
      <c r="E175" s="291" t="s">
        <v>1</v>
      </c>
      <c r="F175" s="292" t="s">
        <v>272</v>
      </c>
      <c r="H175" s="293">
        <v>2.52</v>
      </c>
      <c r="I175" s="306"/>
      <c r="L175" s="290"/>
      <c r="M175" s="294"/>
      <c r="N175" s="295"/>
      <c r="O175" s="295"/>
      <c r="P175" s="295"/>
      <c r="Q175" s="295"/>
      <c r="R175" s="295"/>
      <c r="S175" s="295"/>
      <c r="T175" s="296"/>
      <c r="AT175" s="291" t="s">
        <v>160</v>
      </c>
      <c r="AU175" s="291" t="s">
        <v>80</v>
      </c>
      <c r="AV175" s="289" t="s">
        <v>164</v>
      </c>
      <c r="AW175" s="289" t="s">
        <v>27</v>
      </c>
      <c r="AX175" s="289" t="s">
        <v>78</v>
      </c>
      <c r="AY175" s="291" t="s">
        <v>132</v>
      </c>
    </row>
    <row r="176" spans="1:65" s="159" customFormat="1" ht="22.8" customHeight="1">
      <c r="B176" s="223"/>
      <c r="D176" s="224" t="s">
        <v>69</v>
      </c>
      <c r="E176" s="227" t="s">
        <v>341</v>
      </c>
      <c r="F176" s="227" t="s">
        <v>342</v>
      </c>
      <c r="I176" s="161"/>
      <c r="J176" s="228">
        <f>BK176</f>
        <v>0</v>
      </c>
      <c r="L176" s="223"/>
      <c r="M176" s="263"/>
      <c r="N176" s="264"/>
      <c r="O176" s="264"/>
      <c r="P176" s="265">
        <f>SUM(P177:P216)</f>
        <v>1.907</v>
      </c>
      <c r="Q176" s="264"/>
      <c r="R176" s="265">
        <f>SUM(R177:R216)</f>
        <v>3.9741682400000009</v>
      </c>
      <c r="S176" s="264"/>
      <c r="T176" s="266">
        <f>SUM(T177:T216)</f>
        <v>0</v>
      </c>
      <c r="AR176" s="224" t="s">
        <v>80</v>
      </c>
      <c r="AT176" s="267" t="s">
        <v>69</v>
      </c>
      <c r="AU176" s="267" t="s">
        <v>78</v>
      </c>
      <c r="AY176" s="224" t="s">
        <v>132</v>
      </c>
      <c r="BK176" s="268">
        <f>SUM(BK177:BK216)</f>
        <v>0</v>
      </c>
    </row>
    <row r="177" spans="1:65" s="191" customFormat="1" ht="44.25" customHeight="1">
      <c r="A177" s="169"/>
      <c r="B177" s="168"/>
      <c r="C177" s="229" t="s">
        <v>8</v>
      </c>
      <c r="D177" s="229" t="s">
        <v>135</v>
      </c>
      <c r="E177" s="230" t="s">
        <v>343</v>
      </c>
      <c r="F177" s="231" t="s">
        <v>344</v>
      </c>
      <c r="G177" s="232" t="s">
        <v>232</v>
      </c>
      <c r="H177" s="233">
        <v>1</v>
      </c>
      <c r="I177" s="106"/>
      <c r="J177" s="158">
        <f t="shared" ref="J177:J182" si="10">ROUND(I177*H177,2)</f>
        <v>0</v>
      </c>
      <c r="K177" s="269"/>
      <c r="L177" s="168"/>
      <c r="M177" s="270" t="s">
        <v>1</v>
      </c>
      <c r="N177" s="271" t="s">
        <v>35</v>
      </c>
      <c r="O177" s="272">
        <v>1.907</v>
      </c>
      <c r="P177" s="272">
        <f t="shared" ref="P177:P182" si="11">O177*H177</f>
        <v>1.907</v>
      </c>
      <c r="Q177" s="272">
        <v>0</v>
      </c>
      <c r="R177" s="272">
        <f t="shared" ref="R177:R182" si="12">Q177*H177</f>
        <v>0</v>
      </c>
      <c r="S177" s="272">
        <v>0</v>
      </c>
      <c r="T177" s="273">
        <f t="shared" ref="T177:T182" si="13">S177*H177</f>
        <v>0</v>
      </c>
      <c r="U177" s="169"/>
      <c r="V177" s="169"/>
      <c r="W177" s="169"/>
      <c r="X177" s="169"/>
      <c r="Y177" s="169"/>
      <c r="Z177" s="169"/>
      <c r="AA177" s="169"/>
      <c r="AB177" s="169"/>
      <c r="AC177" s="169"/>
      <c r="AD177" s="169"/>
      <c r="AE177" s="169"/>
      <c r="AR177" s="274" t="s">
        <v>338</v>
      </c>
      <c r="AT177" s="274" t="s">
        <v>135</v>
      </c>
      <c r="AU177" s="274" t="s">
        <v>80</v>
      </c>
      <c r="AY177" s="246" t="s">
        <v>132</v>
      </c>
      <c r="BE177" s="275">
        <f t="shared" ref="BE177:BE182" si="14">IF(N177="základní",J177,0)</f>
        <v>0</v>
      </c>
      <c r="BF177" s="275">
        <f t="shared" ref="BF177:BF182" si="15">IF(N177="snížená",J177,0)</f>
        <v>0</v>
      </c>
      <c r="BG177" s="275">
        <f t="shared" ref="BG177:BG182" si="16">IF(N177="zákl. přenesená",J177,0)</f>
        <v>0</v>
      </c>
      <c r="BH177" s="275">
        <f t="shared" ref="BH177:BH182" si="17">IF(N177="sníž. přenesená",J177,0)</f>
        <v>0</v>
      </c>
      <c r="BI177" s="275">
        <f t="shared" ref="BI177:BI182" si="18">IF(N177="nulová",J177,0)</f>
        <v>0</v>
      </c>
      <c r="BJ177" s="246" t="s">
        <v>78</v>
      </c>
      <c r="BK177" s="275">
        <f t="shared" ref="BK177:BK182" si="19">ROUND(I177*H177,2)</f>
        <v>0</v>
      </c>
      <c r="BL177" s="246" t="s">
        <v>338</v>
      </c>
      <c r="BM177" s="274" t="s">
        <v>345</v>
      </c>
    </row>
    <row r="178" spans="1:65" s="191" customFormat="1" ht="24.15" customHeight="1">
      <c r="A178" s="169"/>
      <c r="B178" s="168"/>
      <c r="C178" s="276" t="s">
        <v>190</v>
      </c>
      <c r="D178" s="276" t="s">
        <v>240</v>
      </c>
      <c r="E178" s="277" t="s">
        <v>346</v>
      </c>
      <c r="F178" s="278" t="s">
        <v>347</v>
      </c>
      <c r="G178" s="279" t="s">
        <v>232</v>
      </c>
      <c r="H178" s="280">
        <v>1</v>
      </c>
      <c r="I178" s="123"/>
      <c r="J178" s="281">
        <f t="shared" si="10"/>
        <v>0</v>
      </c>
      <c r="K178" s="282"/>
      <c r="L178" s="283"/>
      <c r="M178" s="284" t="s">
        <v>1</v>
      </c>
      <c r="N178" s="285" t="s">
        <v>35</v>
      </c>
      <c r="O178" s="272">
        <v>0</v>
      </c>
      <c r="P178" s="272">
        <f t="shared" si="11"/>
        <v>0</v>
      </c>
      <c r="Q178" s="272">
        <v>1.7500000000000002E-2</v>
      </c>
      <c r="R178" s="272">
        <f t="shared" si="12"/>
        <v>1.7500000000000002E-2</v>
      </c>
      <c r="S178" s="272">
        <v>0</v>
      </c>
      <c r="T178" s="273">
        <f t="shared" si="13"/>
        <v>0</v>
      </c>
      <c r="U178" s="169"/>
      <c r="V178" s="169"/>
      <c r="W178" s="169"/>
      <c r="X178" s="169"/>
      <c r="Y178" s="169"/>
      <c r="Z178" s="169"/>
      <c r="AA178" s="169"/>
      <c r="AB178" s="169"/>
      <c r="AC178" s="169"/>
      <c r="AD178" s="169"/>
      <c r="AE178" s="169"/>
      <c r="AR178" s="274" t="s">
        <v>348</v>
      </c>
      <c r="AT178" s="274" t="s">
        <v>240</v>
      </c>
      <c r="AU178" s="274" t="s">
        <v>80</v>
      </c>
      <c r="AY178" s="246" t="s">
        <v>132</v>
      </c>
      <c r="BE178" s="275">
        <f t="shared" si="14"/>
        <v>0</v>
      </c>
      <c r="BF178" s="275">
        <f t="shared" si="15"/>
        <v>0</v>
      </c>
      <c r="BG178" s="275">
        <f t="shared" si="16"/>
        <v>0</v>
      </c>
      <c r="BH178" s="275">
        <f t="shared" si="17"/>
        <v>0</v>
      </c>
      <c r="BI178" s="275">
        <f t="shared" si="18"/>
        <v>0</v>
      </c>
      <c r="BJ178" s="246" t="s">
        <v>78</v>
      </c>
      <c r="BK178" s="275">
        <f t="shared" si="19"/>
        <v>0</v>
      </c>
      <c r="BL178" s="246" t="s">
        <v>338</v>
      </c>
      <c r="BM178" s="274" t="s">
        <v>349</v>
      </c>
    </row>
    <row r="179" spans="1:65" s="191" customFormat="1" ht="21.75" customHeight="1">
      <c r="A179" s="169"/>
      <c r="B179" s="168"/>
      <c r="C179" s="276" t="s">
        <v>350</v>
      </c>
      <c r="D179" s="276" t="s">
        <v>240</v>
      </c>
      <c r="E179" s="277" t="s">
        <v>351</v>
      </c>
      <c r="F179" s="278" t="s">
        <v>352</v>
      </c>
      <c r="G179" s="279" t="s">
        <v>232</v>
      </c>
      <c r="H179" s="280">
        <v>8</v>
      </c>
      <c r="I179" s="123"/>
      <c r="J179" s="281">
        <f t="shared" si="10"/>
        <v>0</v>
      </c>
      <c r="K179" s="282"/>
      <c r="L179" s="283"/>
      <c r="M179" s="284" t="s">
        <v>1</v>
      </c>
      <c r="N179" s="285" t="s">
        <v>35</v>
      </c>
      <c r="O179" s="272">
        <v>0</v>
      </c>
      <c r="P179" s="272">
        <f t="shared" si="11"/>
        <v>0</v>
      </c>
      <c r="Q179" s="272">
        <v>5.4000000000000001E-4</v>
      </c>
      <c r="R179" s="272">
        <f t="shared" si="12"/>
        <v>4.3200000000000001E-3</v>
      </c>
      <c r="S179" s="272">
        <v>0</v>
      </c>
      <c r="T179" s="273">
        <f t="shared" si="13"/>
        <v>0</v>
      </c>
      <c r="U179" s="169"/>
      <c r="V179" s="169"/>
      <c r="W179" s="169"/>
      <c r="X179" s="169"/>
      <c r="Y179" s="169"/>
      <c r="Z179" s="169"/>
      <c r="AA179" s="169"/>
      <c r="AB179" s="169"/>
      <c r="AC179" s="169"/>
      <c r="AD179" s="169"/>
      <c r="AE179" s="169"/>
      <c r="AR179" s="274" t="s">
        <v>348</v>
      </c>
      <c r="AT179" s="274" t="s">
        <v>240</v>
      </c>
      <c r="AU179" s="274" t="s">
        <v>80</v>
      </c>
      <c r="AY179" s="246" t="s">
        <v>132</v>
      </c>
      <c r="BE179" s="275">
        <f t="shared" si="14"/>
        <v>0</v>
      </c>
      <c r="BF179" s="275">
        <f t="shared" si="15"/>
        <v>0</v>
      </c>
      <c r="BG179" s="275">
        <f t="shared" si="16"/>
        <v>0</v>
      </c>
      <c r="BH179" s="275">
        <f t="shared" si="17"/>
        <v>0</v>
      </c>
      <c r="BI179" s="275">
        <f t="shared" si="18"/>
        <v>0</v>
      </c>
      <c r="BJ179" s="246" t="s">
        <v>78</v>
      </c>
      <c r="BK179" s="275">
        <f t="shared" si="19"/>
        <v>0</v>
      </c>
      <c r="BL179" s="246" t="s">
        <v>338</v>
      </c>
      <c r="BM179" s="274" t="s">
        <v>353</v>
      </c>
    </row>
    <row r="180" spans="1:65" s="191" customFormat="1" ht="16.5" customHeight="1">
      <c r="A180" s="169"/>
      <c r="B180" s="168"/>
      <c r="C180" s="276" t="s">
        <v>354</v>
      </c>
      <c r="D180" s="276" t="s">
        <v>240</v>
      </c>
      <c r="E180" s="277" t="s">
        <v>355</v>
      </c>
      <c r="F180" s="278" t="s">
        <v>356</v>
      </c>
      <c r="G180" s="279" t="s">
        <v>232</v>
      </c>
      <c r="H180" s="280">
        <v>12</v>
      </c>
      <c r="I180" s="123"/>
      <c r="J180" s="281">
        <f t="shared" si="10"/>
        <v>0</v>
      </c>
      <c r="K180" s="282"/>
      <c r="L180" s="283"/>
      <c r="M180" s="284" t="s">
        <v>1</v>
      </c>
      <c r="N180" s="285" t="s">
        <v>35</v>
      </c>
      <c r="O180" s="272">
        <v>0</v>
      </c>
      <c r="P180" s="272">
        <f t="shared" si="11"/>
        <v>0</v>
      </c>
      <c r="Q180" s="272">
        <v>4.0000000000000002E-4</v>
      </c>
      <c r="R180" s="272">
        <f t="shared" si="12"/>
        <v>4.8000000000000004E-3</v>
      </c>
      <c r="S180" s="272">
        <v>0</v>
      </c>
      <c r="T180" s="273">
        <f t="shared" si="13"/>
        <v>0</v>
      </c>
      <c r="U180" s="169"/>
      <c r="V180" s="169"/>
      <c r="W180" s="169"/>
      <c r="X180" s="169"/>
      <c r="Y180" s="169"/>
      <c r="Z180" s="169"/>
      <c r="AA180" s="169"/>
      <c r="AB180" s="169"/>
      <c r="AC180" s="169"/>
      <c r="AD180" s="169"/>
      <c r="AE180" s="169"/>
      <c r="AR180" s="274" t="s">
        <v>348</v>
      </c>
      <c r="AT180" s="274" t="s">
        <v>240</v>
      </c>
      <c r="AU180" s="274" t="s">
        <v>80</v>
      </c>
      <c r="AY180" s="246" t="s">
        <v>132</v>
      </c>
      <c r="BE180" s="275">
        <f t="shared" si="14"/>
        <v>0</v>
      </c>
      <c r="BF180" s="275">
        <f t="shared" si="15"/>
        <v>0</v>
      </c>
      <c r="BG180" s="275">
        <f t="shared" si="16"/>
        <v>0</v>
      </c>
      <c r="BH180" s="275">
        <f t="shared" si="17"/>
        <v>0</v>
      </c>
      <c r="BI180" s="275">
        <f t="shared" si="18"/>
        <v>0</v>
      </c>
      <c r="BJ180" s="246" t="s">
        <v>78</v>
      </c>
      <c r="BK180" s="275">
        <f t="shared" si="19"/>
        <v>0</v>
      </c>
      <c r="BL180" s="246" t="s">
        <v>338</v>
      </c>
      <c r="BM180" s="274" t="s">
        <v>357</v>
      </c>
    </row>
    <row r="181" spans="1:65" s="191" customFormat="1" ht="16.5" customHeight="1">
      <c r="A181" s="169"/>
      <c r="B181" s="168"/>
      <c r="C181" s="276" t="s">
        <v>358</v>
      </c>
      <c r="D181" s="276" t="s">
        <v>240</v>
      </c>
      <c r="E181" s="277" t="s">
        <v>359</v>
      </c>
      <c r="F181" s="278" t="s">
        <v>360</v>
      </c>
      <c r="G181" s="279" t="s">
        <v>237</v>
      </c>
      <c r="H181" s="280">
        <v>0.09</v>
      </c>
      <c r="I181" s="123"/>
      <c r="J181" s="281">
        <f t="shared" si="10"/>
        <v>0</v>
      </c>
      <c r="K181" s="282"/>
      <c r="L181" s="283"/>
      <c r="M181" s="284" t="s">
        <v>1</v>
      </c>
      <c r="N181" s="285" t="s">
        <v>35</v>
      </c>
      <c r="O181" s="272">
        <v>0</v>
      </c>
      <c r="P181" s="272">
        <f t="shared" si="11"/>
        <v>0</v>
      </c>
      <c r="Q181" s="272">
        <v>2.234</v>
      </c>
      <c r="R181" s="272">
        <f t="shared" si="12"/>
        <v>0.20105999999999999</v>
      </c>
      <c r="S181" s="272">
        <v>0</v>
      </c>
      <c r="T181" s="273">
        <f t="shared" si="13"/>
        <v>0</v>
      </c>
      <c r="U181" s="169"/>
      <c r="V181" s="169"/>
      <c r="W181" s="169"/>
      <c r="X181" s="169"/>
      <c r="Y181" s="169"/>
      <c r="Z181" s="169"/>
      <c r="AA181" s="169"/>
      <c r="AB181" s="169"/>
      <c r="AC181" s="169"/>
      <c r="AD181" s="169"/>
      <c r="AE181" s="169"/>
      <c r="AR181" s="274" t="s">
        <v>348</v>
      </c>
      <c r="AT181" s="274" t="s">
        <v>240</v>
      </c>
      <c r="AU181" s="274" t="s">
        <v>80</v>
      </c>
      <c r="AY181" s="246" t="s">
        <v>132</v>
      </c>
      <c r="BE181" s="275">
        <f t="shared" si="14"/>
        <v>0</v>
      </c>
      <c r="BF181" s="275">
        <f t="shared" si="15"/>
        <v>0</v>
      </c>
      <c r="BG181" s="275">
        <f t="shared" si="16"/>
        <v>0</v>
      </c>
      <c r="BH181" s="275">
        <f t="shared" si="17"/>
        <v>0</v>
      </c>
      <c r="BI181" s="275">
        <f t="shared" si="18"/>
        <v>0</v>
      </c>
      <c r="BJ181" s="246" t="s">
        <v>78</v>
      </c>
      <c r="BK181" s="275">
        <f t="shared" si="19"/>
        <v>0</v>
      </c>
      <c r="BL181" s="246" t="s">
        <v>338</v>
      </c>
      <c r="BM181" s="274" t="s">
        <v>361</v>
      </c>
    </row>
    <row r="182" spans="1:65" s="191" customFormat="1" ht="16.5" customHeight="1">
      <c r="A182" s="169"/>
      <c r="B182" s="168"/>
      <c r="C182" s="276" t="s">
        <v>7</v>
      </c>
      <c r="D182" s="276" t="s">
        <v>240</v>
      </c>
      <c r="E182" s="277" t="s">
        <v>362</v>
      </c>
      <c r="F182" s="278" t="s">
        <v>363</v>
      </c>
      <c r="G182" s="279" t="s">
        <v>138</v>
      </c>
      <c r="H182" s="280">
        <v>154</v>
      </c>
      <c r="I182" s="123"/>
      <c r="J182" s="281">
        <f t="shared" si="10"/>
        <v>0</v>
      </c>
      <c r="K182" s="282"/>
      <c r="L182" s="283"/>
      <c r="M182" s="284" t="s">
        <v>1</v>
      </c>
      <c r="N182" s="285" t="s">
        <v>35</v>
      </c>
      <c r="O182" s="272">
        <v>0</v>
      </c>
      <c r="P182" s="272">
        <f t="shared" si="11"/>
        <v>0</v>
      </c>
      <c r="Q182" s="272">
        <v>1E-3</v>
      </c>
      <c r="R182" s="272">
        <f t="shared" si="12"/>
        <v>0.154</v>
      </c>
      <c r="S182" s="272">
        <v>0</v>
      </c>
      <c r="T182" s="273">
        <f t="shared" si="13"/>
        <v>0</v>
      </c>
      <c r="U182" s="169"/>
      <c r="V182" s="169"/>
      <c r="W182" s="169"/>
      <c r="X182" s="169"/>
      <c r="Y182" s="169"/>
      <c r="Z182" s="169"/>
      <c r="AA182" s="169"/>
      <c r="AB182" s="169"/>
      <c r="AC182" s="169"/>
      <c r="AD182" s="169"/>
      <c r="AE182" s="169"/>
      <c r="AR182" s="274" t="s">
        <v>348</v>
      </c>
      <c r="AT182" s="274" t="s">
        <v>240</v>
      </c>
      <c r="AU182" s="274" t="s">
        <v>80</v>
      </c>
      <c r="AY182" s="246" t="s">
        <v>132</v>
      </c>
      <c r="BE182" s="275">
        <f t="shared" si="14"/>
        <v>0</v>
      </c>
      <c r="BF182" s="275">
        <f t="shared" si="15"/>
        <v>0</v>
      </c>
      <c r="BG182" s="275">
        <f t="shared" si="16"/>
        <v>0</v>
      </c>
      <c r="BH182" s="275">
        <f t="shared" si="17"/>
        <v>0</v>
      </c>
      <c r="BI182" s="275">
        <f t="shared" si="18"/>
        <v>0</v>
      </c>
      <c r="BJ182" s="246" t="s">
        <v>78</v>
      </c>
      <c r="BK182" s="275">
        <f t="shared" si="19"/>
        <v>0</v>
      </c>
      <c r="BL182" s="246" t="s">
        <v>338</v>
      </c>
      <c r="BM182" s="274" t="s">
        <v>364</v>
      </c>
    </row>
    <row r="183" spans="1:65" s="160" customFormat="1" ht="10.199999999999999">
      <c r="B183" s="234"/>
      <c r="D183" s="235" t="s">
        <v>160</v>
      </c>
      <c r="F183" s="237" t="s">
        <v>365</v>
      </c>
      <c r="H183" s="238">
        <v>154</v>
      </c>
      <c r="I183" s="162"/>
      <c r="L183" s="234"/>
      <c r="M183" s="286"/>
      <c r="N183" s="287"/>
      <c r="O183" s="287"/>
      <c r="P183" s="287"/>
      <c r="Q183" s="287"/>
      <c r="R183" s="287"/>
      <c r="S183" s="287"/>
      <c r="T183" s="288"/>
      <c r="AT183" s="236" t="s">
        <v>160</v>
      </c>
      <c r="AU183" s="236" t="s">
        <v>80</v>
      </c>
      <c r="AV183" s="160" t="s">
        <v>80</v>
      </c>
      <c r="AW183" s="160" t="s">
        <v>3</v>
      </c>
      <c r="AX183" s="160" t="s">
        <v>78</v>
      </c>
      <c r="AY183" s="236" t="s">
        <v>132</v>
      </c>
    </row>
    <row r="184" spans="1:65" s="191" customFormat="1" ht="16.5" customHeight="1">
      <c r="A184" s="169"/>
      <c r="B184" s="168"/>
      <c r="C184" s="276" t="s">
        <v>366</v>
      </c>
      <c r="D184" s="276" t="s">
        <v>240</v>
      </c>
      <c r="E184" s="277" t="s">
        <v>367</v>
      </c>
      <c r="F184" s="278" t="s">
        <v>368</v>
      </c>
      <c r="G184" s="279" t="s">
        <v>228</v>
      </c>
      <c r="H184" s="280">
        <v>4</v>
      </c>
      <c r="I184" s="123"/>
      <c r="J184" s="281">
        <f>ROUND(I184*H184,2)</f>
        <v>0</v>
      </c>
      <c r="K184" s="282"/>
      <c r="L184" s="283"/>
      <c r="M184" s="284" t="s">
        <v>1</v>
      </c>
      <c r="N184" s="285" t="s">
        <v>35</v>
      </c>
      <c r="O184" s="272">
        <v>0</v>
      </c>
      <c r="P184" s="272">
        <f>O184*H184</f>
        <v>0</v>
      </c>
      <c r="Q184" s="272">
        <v>0.01</v>
      </c>
      <c r="R184" s="272">
        <f>Q184*H184</f>
        <v>0.04</v>
      </c>
      <c r="S184" s="272">
        <v>0</v>
      </c>
      <c r="T184" s="273">
        <f>S184*H184</f>
        <v>0</v>
      </c>
      <c r="U184" s="169"/>
      <c r="V184" s="169"/>
      <c r="W184" s="169"/>
      <c r="X184" s="169"/>
      <c r="Y184" s="169"/>
      <c r="Z184" s="169"/>
      <c r="AA184" s="169"/>
      <c r="AB184" s="169"/>
      <c r="AC184" s="169"/>
      <c r="AD184" s="169"/>
      <c r="AE184" s="169"/>
      <c r="AR184" s="274" t="s">
        <v>348</v>
      </c>
      <c r="AT184" s="274" t="s">
        <v>240</v>
      </c>
      <c r="AU184" s="274" t="s">
        <v>80</v>
      </c>
      <c r="AY184" s="246" t="s">
        <v>132</v>
      </c>
      <c r="BE184" s="275">
        <f>IF(N184="základní",J184,0)</f>
        <v>0</v>
      </c>
      <c r="BF184" s="275">
        <f>IF(N184="snížená",J184,0)</f>
        <v>0</v>
      </c>
      <c r="BG184" s="275">
        <f>IF(N184="zákl. přenesená",J184,0)</f>
        <v>0</v>
      </c>
      <c r="BH184" s="275">
        <f>IF(N184="sníž. přenesená",J184,0)</f>
        <v>0</v>
      </c>
      <c r="BI184" s="275">
        <f>IF(N184="nulová",J184,0)</f>
        <v>0</v>
      </c>
      <c r="BJ184" s="246" t="s">
        <v>78</v>
      </c>
      <c r="BK184" s="275">
        <f>ROUND(I184*H184,2)</f>
        <v>0</v>
      </c>
      <c r="BL184" s="246" t="s">
        <v>338</v>
      </c>
      <c r="BM184" s="274" t="s">
        <v>369</v>
      </c>
    </row>
    <row r="185" spans="1:65" s="160" customFormat="1" ht="10.199999999999999">
      <c r="B185" s="234"/>
      <c r="D185" s="235" t="s">
        <v>160</v>
      </c>
      <c r="E185" s="236" t="s">
        <v>1</v>
      </c>
      <c r="F185" s="237" t="s">
        <v>370</v>
      </c>
      <c r="H185" s="238">
        <v>4</v>
      </c>
      <c r="I185" s="162"/>
      <c r="L185" s="234"/>
      <c r="M185" s="286"/>
      <c r="N185" s="287"/>
      <c r="O185" s="287"/>
      <c r="P185" s="287"/>
      <c r="Q185" s="287"/>
      <c r="R185" s="287"/>
      <c r="S185" s="287"/>
      <c r="T185" s="288"/>
      <c r="AT185" s="236" t="s">
        <v>160</v>
      </c>
      <c r="AU185" s="236" t="s">
        <v>80</v>
      </c>
      <c r="AV185" s="160" t="s">
        <v>80</v>
      </c>
      <c r="AW185" s="160" t="s">
        <v>27</v>
      </c>
      <c r="AX185" s="160" t="s">
        <v>78</v>
      </c>
      <c r="AY185" s="236" t="s">
        <v>132</v>
      </c>
    </row>
    <row r="186" spans="1:65" s="191" customFormat="1" ht="16.5" customHeight="1">
      <c r="A186" s="169"/>
      <c r="B186" s="168"/>
      <c r="C186" s="276" t="s">
        <v>371</v>
      </c>
      <c r="D186" s="276" t="s">
        <v>240</v>
      </c>
      <c r="E186" s="277" t="s">
        <v>372</v>
      </c>
      <c r="F186" s="278" t="s">
        <v>373</v>
      </c>
      <c r="G186" s="279" t="s">
        <v>374</v>
      </c>
      <c r="H186" s="280">
        <v>9.9000000000000005E-2</v>
      </c>
      <c r="I186" s="123"/>
      <c r="J186" s="281">
        <f>ROUND(I186*H186,2)</f>
        <v>0</v>
      </c>
      <c r="K186" s="282"/>
      <c r="L186" s="283"/>
      <c r="M186" s="284" t="s">
        <v>1</v>
      </c>
      <c r="N186" s="285" t="s">
        <v>35</v>
      </c>
      <c r="O186" s="272">
        <v>0</v>
      </c>
      <c r="P186" s="272">
        <f>O186*H186</f>
        <v>0</v>
      </c>
      <c r="Q186" s="272">
        <v>2.2800000000000001E-2</v>
      </c>
      <c r="R186" s="272">
        <f>Q186*H186</f>
        <v>2.2572E-3</v>
      </c>
      <c r="S186" s="272">
        <v>0</v>
      </c>
      <c r="T186" s="273">
        <f>S186*H186</f>
        <v>0</v>
      </c>
      <c r="U186" s="169"/>
      <c r="V186" s="169"/>
      <c r="W186" s="169"/>
      <c r="X186" s="169"/>
      <c r="Y186" s="169"/>
      <c r="Z186" s="169"/>
      <c r="AA186" s="169"/>
      <c r="AB186" s="169"/>
      <c r="AC186" s="169"/>
      <c r="AD186" s="169"/>
      <c r="AE186" s="169"/>
      <c r="AR186" s="274" t="s">
        <v>348</v>
      </c>
      <c r="AT186" s="274" t="s">
        <v>240</v>
      </c>
      <c r="AU186" s="274" t="s">
        <v>80</v>
      </c>
      <c r="AY186" s="246" t="s">
        <v>132</v>
      </c>
      <c r="BE186" s="275">
        <f>IF(N186="základní",J186,0)</f>
        <v>0</v>
      </c>
      <c r="BF186" s="275">
        <f>IF(N186="snížená",J186,0)</f>
        <v>0</v>
      </c>
      <c r="BG186" s="275">
        <f>IF(N186="zákl. přenesená",J186,0)</f>
        <v>0</v>
      </c>
      <c r="BH186" s="275">
        <f>IF(N186="sníž. přenesená",J186,0)</f>
        <v>0</v>
      </c>
      <c r="BI186" s="275">
        <f>IF(N186="nulová",J186,0)</f>
        <v>0</v>
      </c>
      <c r="BJ186" s="246" t="s">
        <v>78</v>
      </c>
      <c r="BK186" s="275">
        <f>ROUND(I186*H186,2)</f>
        <v>0</v>
      </c>
      <c r="BL186" s="246" t="s">
        <v>338</v>
      </c>
      <c r="BM186" s="274" t="s">
        <v>375</v>
      </c>
    </row>
    <row r="187" spans="1:65" s="160" customFormat="1" ht="10.199999999999999">
      <c r="B187" s="234"/>
      <c r="D187" s="235" t="s">
        <v>160</v>
      </c>
      <c r="E187" s="236" t="s">
        <v>1</v>
      </c>
      <c r="F187" s="237" t="s">
        <v>376</v>
      </c>
      <c r="H187" s="238">
        <v>0.09</v>
      </c>
      <c r="I187" s="162"/>
      <c r="L187" s="234"/>
      <c r="M187" s="286"/>
      <c r="N187" s="287"/>
      <c r="O187" s="287"/>
      <c r="P187" s="287"/>
      <c r="Q187" s="287"/>
      <c r="R187" s="287"/>
      <c r="S187" s="287"/>
      <c r="T187" s="288"/>
      <c r="AT187" s="236" t="s">
        <v>160</v>
      </c>
      <c r="AU187" s="236" t="s">
        <v>80</v>
      </c>
      <c r="AV187" s="160" t="s">
        <v>80</v>
      </c>
      <c r="AW187" s="160" t="s">
        <v>27</v>
      </c>
      <c r="AX187" s="160" t="s">
        <v>78</v>
      </c>
      <c r="AY187" s="236" t="s">
        <v>132</v>
      </c>
    </row>
    <row r="188" spans="1:65" s="160" customFormat="1" ht="10.199999999999999">
      <c r="B188" s="234"/>
      <c r="D188" s="235" t="s">
        <v>160</v>
      </c>
      <c r="F188" s="237" t="s">
        <v>377</v>
      </c>
      <c r="H188" s="238">
        <v>9.9000000000000005E-2</v>
      </c>
      <c r="I188" s="162"/>
      <c r="L188" s="234"/>
      <c r="M188" s="286"/>
      <c r="N188" s="287"/>
      <c r="O188" s="287"/>
      <c r="P188" s="287"/>
      <c r="Q188" s="287"/>
      <c r="R188" s="287"/>
      <c r="S188" s="287"/>
      <c r="T188" s="288"/>
      <c r="AT188" s="236" t="s">
        <v>160</v>
      </c>
      <c r="AU188" s="236" t="s">
        <v>80</v>
      </c>
      <c r="AV188" s="160" t="s">
        <v>80</v>
      </c>
      <c r="AW188" s="160" t="s">
        <v>3</v>
      </c>
      <c r="AX188" s="160" t="s">
        <v>78</v>
      </c>
      <c r="AY188" s="236" t="s">
        <v>132</v>
      </c>
    </row>
    <row r="189" spans="1:65" s="191" customFormat="1" ht="16.5" customHeight="1">
      <c r="A189" s="169"/>
      <c r="B189" s="168"/>
      <c r="C189" s="276" t="s">
        <v>378</v>
      </c>
      <c r="D189" s="276" t="s">
        <v>240</v>
      </c>
      <c r="E189" s="277" t="s">
        <v>379</v>
      </c>
      <c r="F189" s="278" t="s">
        <v>380</v>
      </c>
      <c r="G189" s="279" t="s">
        <v>374</v>
      </c>
      <c r="H189" s="280">
        <v>6.6000000000000003E-2</v>
      </c>
      <c r="I189" s="123"/>
      <c r="J189" s="281">
        <f>ROUND(I189*H189,2)</f>
        <v>0</v>
      </c>
      <c r="K189" s="282"/>
      <c r="L189" s="283"/>
      <c r="M189" s="284" t="s">
        <v>1</v>
      </c>
      <c r="N189" s="285" t="s">
        <v>35</v>
      </c>
      <c r="O189" s="272">
        <v>0</v>
      </c>
      <c r="P189" s="272">
        <f>O189*H189</f>
        <v>0</v>
      </c>
      <c r="Q189" s="272">
        <v>2.4399999999999999E-3</v>
      </c>
      <c r="R189" s="272">
        <f>Q189*H189</f>
        <v>1.6103999999999999E-4</v>
      </c>
      <c r="S189" s="272">
        <v>0</v>
      </c>
      <c r="T189" s="273">
        <f>S189*H189</f>
        <v>0</v>
      </c>
      <c r="U189" s="169"/>
      <c r="V189" s="169"/>
      <c r="W189" s="169"/>
      <c r="X189" s="169"/>
      <c r="Y189" s="169"/>
      <c r="Z189" s="169"/>
      <c r="AA189" s="169"/>
      <c r="AB189" s="169"/>
      <c r="AC189" s="169"/>
      <c r="AD189" s="169"/>
      <c r="AE189" s="169"/>
      <c r="AR189" s="274" t="s">
        <v>348</v>
      </c>
      <c r="AT189" s="274" t="s">
        <v>240</v>
      </c>
      <c r="AU189" s="274" t="s">
        <v>80</v>
      </c>
      <c r="AY189" s="246" t="s">
        <v>132</v>
      </c>
      <c r="BE189" s="275">
        <f>IF(N189="základní",J189,0)</f>
        <v>0</v>
      </c>
      <c r="BF189" s="275">
        <f>IF(N189="snížená",J189,0)</f>
        <v>0</v>
      </c>
      <c r="BG189" s="275">
        <f>IF(N189="zákl. přenesená",J189,0)</f>
        <v>0</v>
      </c>
      <c r="BH189" s="275">
        <f>IF(N189="sníž. přenesená",J189,0)</f>
        <v>0</v>
      </c>
      <c r="BI189" s="275">
        <f>IF(N189="nulová",J189,0)</f>
        <v>0</v>
      </c>
      <c r="BJ189" s="246" t="s">
        <v>78</v>
      </c>
      <c r="BK189" s="275">
        <f>ROUND(I189*H189,2)</f>
        <v>0</v>
      </c>
      <c r="BL189" s="246" t="s">
        <v>338</v>
      </c>
      <c r="BM189" s="274" t="s">
        <v>381</v>
      </c>
    </row>
    <row r="190" spans="1:65" s="160" customFormat="1" ht="10.199999999999999">
      <c r="B190" s="234"/>
      <c r="D190" s="235" t="s">
        <v>160</v>
      </c>
      <c r="E190" s="236" t="s">
        <v>1</v>
      </c>
      <c r="F190" s="237" t="s">
        <v>382</v>
      </c>
      <c r="H190" s="238">
        <v>0.06</v>
      </c>
      <c r="I190" s="162"/>
      <c r="L190" s="234"/>
      <c r="M190" s="286"/>
      <c r="N190" s="287"/>
      <c r="O190" s="287"/>
      <c r="P190" s="287"/>
      <c r="Q190" s="287"/>
      <c r="R190" s="287"/>
      <c r="S190" s="287"/>
      <c r="T190" s="288"/>
      <c r="AT190" s="236" t="s">
        <v>160</v>
      </c>
      <c r="AU190" s="236" t="s">
        <v>80</v>
      </c>
      <c r="AV190" s="160" t="s">
        <v>80</v>
      </c>
      <c r="AW190" s="160" t="s">
        <v>27</v>
      </c>
      <c r="AX190" s="160" t="s">
        <v>70</v>
      </c>
      <c r="AY190" s="236" t="s">
        <v>132</v>
      </c>
    </row>
    <row r="191" spans="1:65" s="289" customFormat="1" ht="10.199999999999999">
      <c r="B191" s="290"/>
      <c r="D191" s="235" t="s">
        <v>160</v>
      </c>
      <c r="E191" s="291" t="s">
        <v>1</v>
      </c>
      <c r="F191" s="292" t="s">
        <v>272</v>
      </c>
      <c r="H191" s="293">
        <v>0.06</v>
      </c>
      <c r="I191" s="306"/>
      <c r="L191" s="290"/>
      <c r="M191" s="294"/>
      <c r="N191" s="295"/>
      <c r="O191" s="295"/>
      <c r="P191" s="295"/>
      <c r="Q191" s="295"/>
      <c r="R191" s="295"/>
      <c r="S191" s="295"/>
      <c r="T191" s="296"/>
      <c r="AT191" s="291" t="s">
        <v>160</v>
      </c>
      <c r="AU191" s="291" t="s">
        <v>80</v>
      </c>
      <c r="AV191" s="289" t="s">
        <v>164</v>
      </c>
      <c r="AW191" s="289" t="s">
        <v>27</v>
      </c>
      <c r="AX191" s="289" t="s">
        <v>78</v>
      </c>
      <c r="AY191" s="291" t="s">
        <v>132</v>
      </c>
    </row>
    <row r="192" spans="1:65" s="160" customFormat="1" ht="10.199999999999999">
      <c r="B192" s="234"/>
      <c r="D192" s="235" t="s">
        <v>160</v>
      </c>
      <c r="F192" s="237" t="s">
        <v>383</v>
      </c>
      <c r="H192" s="238">
        <v>6.6000000000000003E-2</v>
      </c>
      <c r="I192" s="162"/>
      <c r="L192" s="234"/>
      <c r="M192" s="286"/>
      <c r="N192" s="287"/>
      <c r="O192" s="287"/>
      <c r="P192" s="287"/>
      <c r="Q192" s="287"/>
      <c r="R192" s="287"/>
      <c r="S192" s="287"/>
      <c r="T192" s="288"/>
      <c r="AT192" s="236" t="s">
        <v>160</v>
      </c>
      <c r="AU192" s="236" t="s">
        <v>80</v>
      </c>
      <c r="AV192" s="160" t="s">
        <v>80</v>
      </c>
      <c r="AW192" s="160" t="s">
        <v>3</v>
      </c>
      <c r="AX192" s="160" t="s">
        <v>78</v>
      </c>
      <c r="AY192" s="236" t="s">
        <v>132</v>
      </c>
    </row>
    <row r="193" spans="1:65" s="191" customFormat="1" ht="16.5" customHeight="1">
      <c r="A193" s="169"/>
      <c r="B193" s="168"/>
      <c r="C193" s="276" t="s">
        <v>384</v>
      </c>
      <c r="D193" s="276" t="s">
        <v>240</v>
      </c>
      <c r="E193" s="277" t="s">
        <v>385</v>
      </c>
      <c r="F193" s="278" t="s">
        <v>386</v>
      </c>
      <c r="G193" s="279" t="s">
        <v>268</v>
      </c>
      <c r="H193" s="280">
        <v>2.4750000000000001</v>
      </c>
      <c r="I193" s="123"/>
      <c r="J193" s="281">
        <f>ROUND(I193*H193,2)</f>
        <v>0</v>
      </c>
      <c r="K193" s="282"/>
      <c r="L193" s="283"/>
      <c r="M193" s="284" t="s">
        <v>1</v>
      </c>
      <c r="N193" s="285" t="s">
        <v>35</v>
      </c>
      <c r="O193" s="272">
        <v>0</v>
      </c>
      <c r="P193" s="272">
        <f>O193*H193</f>
        <v>0</v>
      </c>
      <c r="Q193" s="272">
        <v>1</v>
      </c>
      <c r="R193" s="272">
        <f>Q193*H193</f>
        <v>2.4750000000000001</v>
      </c>
      <c r="S193" s="272">
        <v>0</v>
      </c>
      <c r="T193" s="273">
        <f>S193*H193</f>
        <v>0</v>
      </c>
      <c r="U193" s="169"/>
      <c r="V193" s="169"/>
      <c r="W193" s="169"/>
      <c r="X193" s="169"/>
      <c r="Y193" s="169"/>
      <c r="Z193" s="169"/>
      <c r="AA193" s="169"/>
      <c r="AB193" s="169"/>
      <c r="AC193" s="169"/>
      <c r="AD193" s="169"/>
      <c r="AE193" s="169"/>
      <c r="AR193" s="274" t="s">
        <v>348</v>
      </c>
      <c r="AT193" s="274" t="s">
        <v>240</v>
      </c>
      <c r="AU193" s="274" t="s">
        <v>80</v>
      </c>
      <c r="AY193" s="246" t="s">
        <v>132</v>
      </c>
      <c r="BE193" s="275">
        <f>IF(N193="základní",J193,0)</f>
        <v>0</v>
      </c>
      <c r="BF193" s="275">
        <f>IF(N193="snížená",J193,0)</f>
        <v>0</v>
      </c>
      <c r="BG193" s="275">
        <f>IF(N193="zákl. přenesená",J193,0)</f>
        <v>0</v>
      </c>
      <c r="BH193" s="275">
        <f>IF(N193="sníž. přenesená",J193,0)</f>
        <v>0</v>
      </c>
      <c r="BI193" s="275">
        <f>IF(N193="nulová",J193,0)</f>
        <v>0</v>
      </c>
      <c r="BJ193" s="246" t="s">
        <v>78</v>
      </c>
      <c r="BK193" s="275">
        <f>ROUND(I193*H193,2)</f>
        <v>0</v>
      </c>
      <c r="BL193" s="246" t="s">
        <v>338</v>
      </c>
      <c r="BM193" s="274" t="s">
        <v>387</v>
      </c>
    </row>
    <row r="194" spans="1:65" s="191" customFormat="1" ht="19.2">
      <c r="A194" s="169"/>
      <c r="B194" s="168"/>
      <c r="C194" s="169"/>
      <c r="D194" s="235" t="s">
        <v>388</v>
      </c>
      <c r="E194" s="169"/>
      <c r="F194" s="297" t="s">
        <v>389</v>
      </c>
      <c r="G194" s="169"/>
      <c r="H194" s="169"/>
      <c r="I194" s="239"/>
      <c r="J194" s="169"/>
      <c r="K194" s="169"/>
      <c r="L194" s="168"/>
      <c r="M194" s="298"/>
      <c r="N194" s="299"/>
      <c r="O194" s="300"/>
      <c r="P194" s="300"/>
      <c r="Q194" s="300"/>
      <c r="R194" s="300"/>
      <c r="S194" s="300"/>
      <c r="T194" s="301"/>
      <c r="U194" s="169"/>
      <c r="V194" s="169"/>
      <c r="W194" s="169"/>
      <c r="X194" s="169"/>
      <c r="Y194" s="169"/>
      <c r="Z194" s="169"/>
      <c r="AA194" s="169"/>
      <c r="AB194" s="169"/>
      <c r="AC194" s="169"/>
      <c r="AD194" s="169"/>
      <c r="AE194" s="169"/>
      <c r="AT194" s="246" t="s">
        <v>388</v>
      </c>
      <c r="AU194" s="246" t="s">
        <v>80</v>
      </c>
    </row>
    <row r="195" spans="1:65" s="160" customFormat="1" ht="10.199999999999999">
      <c r="B195" s="234"/>
      <c r="D195" s="235" t="s">
        <v>160</v>
      </c>
      <c r="F195" s="237" t="s">
        <v>390</v>
      </c>
      <c r="H195" s="238">
        <v>2.4750000000000001</v>
      </c>
      <c r="I195" s="162"/>
      <c r="L195" s="234"/>
      <c r="M195" s="286"/>
      <c r="N195" s="287"/>
      <c r="O195" s="287"/>
      <c r="P195" s="287"/>
      <c r="Q195" s="287"/>
      <c r="R195" s="287"/>
      <c r="S195" s="287"/>
      <c r="T195" s="288"/>
      <c r="AT195" s="236" t="s">
        <v>160</v>
      </c>
      <c r="AU195" s="236" t="s">
        <v>80</v>
      </c>
      <c r="AV195" s="160" t="s">
        <v>80</v>
      </c>
      <c r="AW195" s="160" t="s">
        <v>3</v>
      </c>
      <c r="AX195" s="160" t="s">
        <v>78</v>
      </c>
      <c r="AY195" s="236" t="s">
        <v>132</v>
      </c>
    </row>
    <row r="196" spans="1:65" s="191" customFormat="1" ht="16.5" customHeight="1">
      <c r="A196" s="169"/>
      <c r="B196" s="168"/>
      <c r="C196" s="276" t="s">
        <v>391</v>
      </c>
      <c r="D196" s="276" t="s">
        <v>240</v>
      </c>
      <c r="E196" s="277" t="s">
        <v>392</v>
      </c>
      <c r="F196" s="278" t="s">
        <v>393</v>
      </c>
      <c r="G196" s="279" t="s">
        <v>319</v>
      </c>
      <c r="H196" s="280">
        <v>0.22</v>
      </c>
      <c r="I196" s="123"/>
      <c r="J196" s="281">
        <f>ROUND(I196*H196,2)</f>
        <v>0</v>
      </c>
      <c r="K196" s="282"/>
      <c r="L196" s="283"/>
      <c r="M196" s="284" t="s">
        <v>1</v>
      </c>
      <c r="N196" s="285" t="s">
        <v>35</v>
      </c>
      <c r="O196" s="272">
        <v>0</v>
      </c>
      <c r="P196" s="272">
        <f>O196*H196</f>
        <v>0</v>
      </c>
      <c r="Q196" s="272">
        <v>1</v>
      </c>
      <c r="R196" s="272">
        <f>Q196*H196</f>
        <v>0.22</v>
      </c>
      <c r="S196" s="272">
        <v>0</v>
      </c>
      <c r="T196" s="273">
        <f>S196*H196</f>
        <v>0</v>
      </c>
      <c r="U196" s="169"/>
      <c r="V196" s="169"/>
      <c r="W196" s="169"/>
      <c r="X196" s="169"/>
      <c r="Y196" s="169"/>
      <c r="Z196" s="169"/>
      <c r="AA196" s="169"/>
      <c r="AB196" s="169"/>
      <c r="AC196" s="169"/>
      <c r="AD196" s="169"/>
      <c r="AE196" s="169"/>
      <c r="AR196" s="274" t="s">
        <v>348</v>
      </c>
      <c r="AT196" s="274" t="s">
        <v>240</v>
      </c>
      <c r="AU196" s="274" t="s">
        <v>80</v>
      </c>
      <c r="AY196" s="246" t="s">
        <v>132</v>
      </c>
      <c r="BE196" s="275">
        <f>IF(N196="základní",J196,0)</f>
        <v>0</v>
      </c>
      <c r="BF196" s="275">
        <f>IF(N196="snížená",J196,0)</f>
        <v>0</v>
      </c>
      <c r="BG196" s="275">
        <f>IF(N196="zákl. přenesená",J196,0)</f>
        <v>0</v>
      </c>
      <c r="BH196" s="275">
        <f>IF(N196="sníž. přenesená",J196,0)</f>
        <v>0</v>
      </c>
      <c r="BI196" s="275">
        <f>IF(N196="nulová",J196,0)</f>
        <v>0</v>
      </c>
      <c r="BJ196" s="246" t="s">
        <v>78</v>
      </c>
      <c r="BK196" s="275">
        <f>ROUND(I196*H196,2)</f>
        <v>0</v>
      </c>
      <c r="BL196" s="246" t="s">
        <v>338</v>
      </c>
      <c r="BM196" s="274" t="s">
        <v>394</v>
      </c>
    </row>
    <row r="197" spans="1:65" s="160" customFormat="1" ht="10.199999999999999">
      <c r="B197" s="234"/>
      <c r="D197" s="235" t="s">
        <v>160</v>
      </c>
      <c r="F197" s="237" t="s">
        <v>395</v>
      </c>
      <c r="H197" s="238">
        <v>0.22</v>
      </c>
      <c r="I197" s="162"/>
      <c r="L197" s="234"/>
      <c r="M197" s="286"/>
      <c r="N197" s="287"/>
      <c r="O197" s="287"/>
      <c r="P197" s="287"/>
      <c r="Q197" s="287"/>
      <c r="R197" s="287"/>
      <c r="S197" s="287"/>
      <c r="T197" s="288"/>
      <c r="AT197" s="236" t="s">
        <v>160</v>
      </c>
      <c r="AU197" s="236" t="s">
        <v>80</v>
      </c>
      <c r="AV197" s="160" t="s">
        <v>80</v>
      </c>
      <c r="AW197" s="160" t="s">
        <v>3</v>
      </c>
      <c r="AX197" s="160" t="s">
        <v>78</v>
      </c>
      <c r="AY197" s="236" t="s">
        <v>132</v>
      </c>
    </row>
    <row r="198" spans="1:65" s="191" customFormat="1" ht="16.5" customHeight="1">
      <c r="A198" s="169"/>
      <c r="B198" s="168"/>
      <c r="C198" s="276" t="s">
        <v>348</v>
      </c>
      <c r="D198" s="276" t="s">
        <v>240</v>
      </c>
      <c r="E198" s="277" t="s">
        <v>396</v>
      </c>
      <c r="F198" s="278" t="s">
        <v>397</v>
      </c>
      <c r="G198" s="279" t="s">
        <v>291</v>
      </c>
      <c r="H198" s="280">
        <v>11</v>
      </c>
      <c r="I198" s="123"/>
      <c r="J198" s="281">
        <f>ROUND(I198*H198,2)</f>
        <v>0</v>
      </c>
      <c r="K198" s="282"/>
      <c r="L198" s="283"/>
      <c r="M198" s="284" t="s">
        <v>1</v>
      </c>
      <c r="N198" s="285" t="s">
        <v>35</v>
      </c>
      <c r="O198" s="272">
        <v>0</v>
      </c>
      <c r="P198" s="272">
        <f>O198*H198</f>
        <v>0</v>
      </c>
      <c r="Q198" s="272">
        <v>1E-3</v>
      </c>
      <c r="R198" s="272">
        <f>Q198*H198</f>
        <v>1.0999999999999999E-2</v>
      </c>
      <c r="S198" s="272">
        <v>0</v>
      </c>
      <c r="T198" s="273">
        <f>S198*H198</f>
        <v>0</v>
      </c>
      <c r="U198" s="169"/>
      <c r="V198" s="169"/>
      <c r="W198" s="169"/>
      <c r="X198" s="169"/>
      <c r="Y198" s="169"/>
      <c r="Z198" s="169"/>
      <c r="AA198" s="169"/>
      <c r="AB198" s="169"/>
      <c r="AC198" s="169"/>
      <c r="AD198" s="169"/>
      <c r="AE198" s="169"/>
      <c r="AR198" s="274" t="s">
        <v>348</v>
      </c>
      <c r="AT198" s="274" t="s">
        <v>240</v>
      </c>
      <c r="AU198" s="274" t="s">
        <v>80</v>
      </c>
      <c r="AY198" s="246" t="s">
        <v>132</v>
      </c>
      <c r="BE198" s="275">
        <f>IF(N198="základní",J198,0)</f>
        <v>0</v>
      </c>
      <c r="BF198" s="275">
        <f>IF(N198="snížená",J198,0)</f>
        <v>0</v>
      </c>
      <c r="BG198" s="275">
        <f>IF(N198="zákl. přenesená",J198,0)</f>
        <v>0</v>
      </c>
      <c r="BH198" s="275">
        <f>IF(N198="sníž. přenesená",J198,0)</f>
        <v>0</v>
      </c>
      <c r="BI198" s="275">
        <f>IF(N198="nulová",J198,0)</f>
        <v>0</v>
      </c>
      <c r="BJ198" s="246" t="s">
        <v>78</v>
      </c>
      <c r="BK198" s="275">
        <f>ROUND(I198*H198,2)</f>
        <v>0</v>
      </c>
      <c r="BL198" s="246" t="s">
        <v>338</v>
      </c>
      <c r="BM198" s="274" t="s">
        <v>398</v>
      </c>
    </row>
    <row r="199" spans="1:65" s="160" customFormat="1" ht="10.199999999999999">
      <c r="B199" s="234"/>
      <c r="D199" s="235" t="s">
        <v>160</v>
      </c>
      <c r="F199" s="237" t="s">
        <v>399</v>
      </c>
      <c r="H199" s="238">
        <v>11</v>
      </c>
      <c r="I199" s="162"/>
      <c r="L199" s="234"/>
      <c r="M199" s="286"/>
      <c r="N199" s="287"/>
      <c r="O199" s="287"/>
      <c r="P199" s="287"/>
      <c r="Q199" s="287"/>
      <c r="R199" s="287"/>
      <c r="S199" s="287"/>
      <c r="T199" s="288"/>
      <c r="AT199" s="236" t="s">
        <v>160</v>
      </c>
      <c r="AU199" s="236" t="s">
        <v>80</v>
      </c>
      <c r="AV199" s="160" t="s">
        <v>80</v>
      </c>
      <c r="AW199" s="160" t="s">
        <v>3</v>
      </c>
      <c r="AX199" s="160" t="s">
        <v>78</v>
      </c>
      <c r="AY199" s="236" t="s">
        <v>132</v>
      </c>
    </row>
    <row r="200" spans="1:65" s="191" customFormat="1" ht="24.15" customHeight="1">
      <c r="A200" s="169"/>
      <c r="B200" s="168"/>
      <c r="C200" s="276" t="s">
        <v>400</v>
      </c>
      <c r="D200" s="276" t="s">
        <v>240</v>
      </c>
      <c r="E200" s="277" t="s">
        <v>401</v>
      </c>
      <c r="F200" s="278" t="s">
        <v>402</v>
      </c>
      <c r="G200" s="279" t="s">
        <v>319</v>
      </c>
      <c r="H200" s="280">
        <v>3.0000000000000001E-3</v>
      </c>
      <c r="I200" s="123"/>
      <c r="J200" s="281">
        <f>ROUND(I200*H200,2)</f>
        <v>0</v>
      </c>
      <c r="K200" s="282"/>
      <c r="L200" s="283"/>
      <c r="M200" s="284" t="s">
        <v>1</v>
      </c>
      <c r="N200" s="285" t="s">
        <v>35</v>
      </c>
      <c r="O200" s="272">
        <v>0</v>
      </c>
      <c r="P200" s="272">
        <f>O200*H200</f>
        <v>0</v>
      </c>
      <c r="Q200" s="272">
        <v>1</v>
      </c>
      <c r="R200" s="272">
        <f>Q200*H200</f>
        <v>3.0000000000000001E-3</v>
      </c>
      <c r="S200" s="272">
        <v>0</v>
      </c>
      <c r="T200" s="273">
        <f>S200*H200</f>
        <v>0</v>
      </c>
      <c r="U200" s="169"/>
      <c r="V200" s="169"/>
      <c r="W200" s="169"/>
      <c r="X200" s="169"/>
      <c r="Y200" s="169"/>
      <c r="Z200" s="169"/>
      <c r="AA200" s="169"/>
      <c r="AB200" s="169"/>
      <c r="AC200" s="169"/>
      <c r="AD200" s="169"/>
      <c r="AE200" s="169"/>
      <c r="AR200" s="274" t="s">
        <v>348</v>
      </c>
      <c r="AT200" s="274" t="s">
        <v>240</v>
      </c>
      <c r="AU200" s="274" t="s">
        <v>80</v>
      </c>
      <c r="AY200" s="246" t="s">
        <v>132</v>
      </c>
      <c r="BE200" s="275">
        <f>IF(N200="základní",J200,0)</f>
        <v>0</v>
      </c>
      <c r="BF200" s="275">
        <f>IF(N200="snížená",J200,0)</f>
        <v>0</v>
      </c>
      <c r="BG200" s="275">
        <f>IF(N200="zákl. přenesená",J200,0)</f>
        <v>0</v>
      </c>
      <c r="BH200" s="275">
        <f>IF(N200="sníž. přenesená",J200,0)</f>
        <v>0</v>
      </c>
      <c r="BI200" s="275">
        <f>IF(N200="nulová",J200,0)</f>
        <v>0</v>
      </c>
      <c r="BJ200" s="246" t="s">
        <v>78</v>
      </c>
      <c r="BK200" s="275">
        <f>ROUND(I200*H200,2)</f>
        <v>0</v>
      </c>
      <c r="BL200" s="246" t="s">
        <v>338</v>
      </c>
      <c r="BM200" s="274" t="s">
        <v>403</v>
      </c>
    </row>
    <row r="201" spans="1:65" s="191" customFormat="1" ht="19.2">
      <c r="A201" s="169"/>
      <c r="B201" s="168"/>
      <c r="C201" s="169"/>
      <c r="D201" s="235" t="s">
        <v>388</v>
      </c>
      <c r="E201" s="169"/>
      <c r="F201" s="297" t="s">
        <v>404</v>
      </c>
      <c r="G201" s="169"/>
      <c r="H201" s="169"/>
      <c r="I201" s="239"/>
      <c r="J201" s="169"/>
      <c r="K201" s="169"/>
      <c r="L201" s="168"/>
      <c r="M201" s="298"/>
      <c r="N201" s="299"/>
      <c r="O201" s="300"/>
      <c r="P201" s="300"/>
      <c r="Q201" s="300"/>
      <c r="R201" s="300"/>
      <c r="S201" s="300"/>
      <c r="T201" s="301"/>
      <c r="U201" s="169"/>
      <c r="V201" s="169"/>
      <c r="W201" s="169"/>
      <c r="X201" s="169"/>
      <c r="Y201" s="169"/>
      <c r="Z201" s="169"/>
      <c r="AA201" s="169"/>
      <c r="AB201" s="169"/>
      <c r="AC201" s="169"/>
      <c r="AD201" s="169"/>
      <c r="AE201" s="169"/>
      <c r="AT201" s="246" t="s">
        <v>388</v>
      </c>
      <c r="AU201" s="246" t="s">
        <v>80</v>
      </c>
    </row>
    <row r="202" spans="1:65" s="160" customFormat="1" ht="10.199999999999999">
      <c r="B202" s="234"/>
      <c r="D202" s="235" t="s">
        <v>160</v>
      </c>
      <c r="F202" s="237" t="s">
        <v>405</v>
      </c>
      <c r="H202" s="238">
        <v>3.0000000000000001E-3</v>
      </c>
      <c r="I202" s="162"/>
      <c r="L202" s="234"/>
      <c r="M202" s="286"/>
      <c r="N202" s="287"/>
      <c r="O202" s="287"/>
      <c r="P202" s="287"/>
      <c r="Q202" s="287"/>
      <c r="R202" s="287"/>
      <c r="S202" s="287"/>
      <c r="T202" s="288"/>
      <c r="AT202" s="236" t="s">
        <v>160</v>
      </c>
      <c r="AU202" s="236" t="s">
        <v>80</v>
      </c>
      <c r="AV202" s="160" t="s">
        <v>80</v>
      </c>
      <c r="AW202" s="160" t="s">
        <v>3</v>
      </c>
      <c r="AX202" s="160" t="s">
        <v>78</v>
      </c>
      <c r="AY202" s="236" t="s">
        <v>132</v>
      </c>
    </row>
    <row r="203" spans="1:65" s="191" customFormat="1" ht="16.5" customHeight="1">
      <c r="A203" s="169"/>
      <c r="B203" s="168"/>
      <c r="C203" s="276" t="s">
        <v>406</v>
      </c>
      <c r="D203" s="276" t="s">
        <v>240</v>
      </c>
      <c r="E203" s="277" t="s">
        <v>407</v>
      </c>
      <c r="F203" s="278" t="s">
        <v>408</v>
      </c>
      <c r="G203" s="279" t="s">
        <v>232</v>
      </c>
      <c r="H203" s="280">
        <v>1</v>
      </c>
      <c r="I203" s="123"/>
      <c r="J203" s="281">
        <f>ROUND(I203*H203,2)</f>
        <v>0</v>
      </c>
      <c r="K203" s="282"/>
      <c r="L203" s="283"/>
      <c r="M203" s="284" t="s">
        <v>1</v>
      </c>
      <c r="N203" s="285" t="s">
        <v>35</v>
      </c>
      <c r="O203" s="272">
        <v>0</v>
      </c>
      <c r="P203" s="272">
        <f>O203*H203</f>
        <v>0</v>
      </c>
      <c r="Q203" s="272">
        <v>0</v>
      </c>
      <c r="R203" s="272">
        <f>Q203*H203</f>
        <v>0</v>
      </c>
      <c r="S203" s="272">
        <v>0</v>
      </c>
      <c r="T203" s="273">
        <f>S203*H203</f>
        <v>0</v>
      </c>
      <c r="U203" s="169"/>
      <c r="V203" s="169"/>
      <c r="W203" s="169"/>
      <c r="X203" s="169"/>
      <c r="Y203" s="169"/>
      <c r="Z203" s="169"/>
      <c r="AA203" s="169"/>
      <c r="AB203" s="169"/>
      <c r="AC203" s="169"/>
      <c r="AD203" s="169"/>
      <c r="AE203" s="169"/>
      <c r="AR203" s="274" t="s">
        <v>348</v>
      </c>
      <c r="AT203" s="274" t="s">
        <v>240</v>
      </c>
      <c r="AU203" s="274" t="s">
        <v>80</v>
      </c>
      <c r="AY203" s="246" t="s">
        <v>132</v>
      </c>
      <c r="BE203" s="275">
        <f>IF(N203="základní",J203,0)</f>
        <v>0</v>
      </c>
      <c r="BF203" s="275">
        <f>IF(N203="snížená",J203,0)</f>
        <v>0</v>
      </c>
      <c r="BG203" s="275">
        <f>IF(N203="zákl. přenesená",J203,0)</f>
        <v>0</v>
      </c>
      <c r="BH203" s="275">
        <f>IF(N203="sníž. přenesená",J203,0)</f>
        <v>0</v>
      </c>
      <c r="BI203" s="275">
        <f>IF(N203="nulová",J203,0)</f>
        <v>0</v>
      </c>
      <c r="BJ203" s="246" t="s">
        <v>78</v>
      </c>
      <c r="BK203" s="275">
        <f>ROUND(I203*H203,2)</f>
        <v>0</v>
      </c>
      <c r="BL203" s="246" t="s">
        <v>338</v>
      </c>
      <c r="BM203" s="274" t="s">
        <v>409</v>
      </c>
    </row>
    <row r="204" spans="1:65" s="191" customFormat="1" ht="16.5" customHeight="1">
      <c r="A204" s="169"/>
      <c r="B204" s="168"/>
      <c r="C204" s="276" t="s">
        <v>410</v>
      </c>
      <c r="D204" s="276" t="s">
        <v>240</v>
      </c>
      <c r="E204" s="277" t="s">
        <v>411</v>
      </c>
      <c r="F204" s="278" t="s">
        <v>412</v>
      </c>
      <c r="G204" s="279" t="s">
        <v>237</v>
      </c>
      <c r="H204" s="280">
        <v>0.376</v>
      </c>
      <c r="I204" s="123"/>
      <c r="J204" s="281">
        <f>ROUND(I204*H204,2)</f>
        <v>0</v>
      </c>
      <c r="K204" s="282"/>
      <c r="L204" s="283"/>
      <c r="M204" s="284" t="s">
        <v>1</v>
      </c>
      <c r="N204" s="285" t="s">
        <v>35</v>
      </c>
      <c r="O204" s="272">
        <v>0</v>
      </c>
      <c r="P204" s="272">
        <f>O204*H204</f>
        <v>0</v>
      </c>
      <c r="Q204" s="272">
        <v>0.75</v>
      </c>
      <c r="R204" s="272">
        <f>Q204*H204</f>
        <v>0.28200000000000003</v>
      </c>
      <c r="S204" s="272">
        <v>0</v>
      </c>
      <c r="T204" s="273">
        <f>S204*H204</f>
        <v>0</v>
      </c>
      <c r="U204" s="169"/>
      <c r="V204" s="169"/>
      <c r="W204" s="169"/>
      <c r="X204" s="169"/>
      <c r="Y204" s="169"/>
      <c r="Z204" s="169"/>
      <c r="AA204" s="169"/>
      <c r="AB204" s="169"/>
      <c r="AC204" s="169"/>
      <c r="AD204" s="169"/>
      <c r="AE204" s="169"/>
      <c r="AR204" s="274" t="s">
        <v>348</v>
      </c>
      <c r="AT204" s="274" t="s">
        <v>240</v>
      </c>
      <c r="AU204" s="274" t="s">
        <v>80</v>
      </c>
      <c r="AY204" s="246" t="s">
        <v>132</v>
      </c>
      <c r="BE204" s="275">
        <f>IF(N204="základní",J204,0)</f>
        <v>0</v>
      </c>
      <c r="BF204" s="275">
        <f>IF(N204="snížená",J204,0)</f>
        <v>0</v>
      </c>
      <c r="BG204" s="275">
        <f>IF(N204="zákl. přenesená",J204,0)</f>
        <v>0</v>
      </c>
      <c r="BH204" s="275">
        <f>IF(N204="sníž. přenesená",J204,0)</f>
        <v>0</v>
      </c>
      <c r="BI204" s="275">
        <f>IF(N204="nulová",J204,0)</f>
        <v>0</v>
      </c>
      <c r="BJ204" s="246" t="s">
        <v>78</v>
      </c>
      <c r="BK204" s="275">
        <f>ROUND(I204*H204,2)</f>
        <v>0</v>
      </c>
      <c r="BL204" s="246" t="s">
        <v>338</v>
      </c>
      <c r="BM204" s="274" t="s">
        <v>413</v>
      </c>
    </row>
    <row r="205" spans="1:65" s="160" customFormat="1" ht="10.199999999999999">
      <c r="B205" s="234"/>
      <c r="D205" s="235" t="s">
        <v>160</v>
      </c>
      <c r="E205" s="236" t="s">
        <v>1</v>
      </c>
      <c r="F205" s="237" t="s">
        <v>414</v>
      </c>
      <c r="H205" s="238">
        <v>0.28899999999999998</v>
      </c>
      <c r="I205" s="162"/>
      <c r="L205" s="234"/>
      <c r="M205" s="286"/>
      <c r="N205" s="287"/>
      <c r="O205" s="287"/>
      <c r="P205" s="287"/>
      <c r="Q205" s="287"/>
      <c r="R205" s="287"/>
      <c r="S205" s="287"/>
      <c r="T205" s="288"/>
      <c r="AT205" s="236" t="s">
        <v>160</v>
      </c>
      <c r="AU205" s="236" t="s">
        <v>80</v>
      </c>
      <c r="AV205" s="160" t="s">
        <v>80</v>
      </c>
      <c r="AW205" s="160" t="s">
        <v>27</v>
      </c>
      <c r="AX205" s="160" t="s">
        <v>70</v>
      </c>
      <c r="AY205" s="236" t="s">
        <v>132</v>
      </c>
    </row>
    <row r="206" spans="1:65" s="289" customFormat="1" ht="10.199999999999999">
      <c r="B206" s="290"/>
      <c r="D206" s="235" t="s">
        <v>160</v>
      </c>
      <c r="E206" s="291" t="s">
        <v>1</v>
      </c>
      <c r="F206" s="292" t="s">
        <v>272</v>
      </c>
      <c r="H206" s="293">
        <v>0.28899999999999998</v>
      </c>
      <c r="I206" s="306"/>
      <c r="L206" s="290"/>
      <c r="M206" s="294"/>
      <c r="N206" s="295"/>
      <c r="O206" s="295"/>
      <c r="P206" s="295"/>
      <c r="Q206" s="295"/>
      <c r="R206" s="295"/>
      <c r="S206" s="295"/>
      <c r="T206" s="296"/>
      <c r="AT206" s="291" t="s">
        <v>160</v>
      </c>
      <c r="AU206" s="291" t="s">
        <v>80</v>
      </c>
      <c r="AV206" s="289" t="s">
        <v>164</v>
      </c>
      <c r="AW206" s="289" t="s">
        <v>27</v>
      </c>
      <c r="AX206" s="289" t="s">
        <v>78</v>
      </c>
      <c r="AY206" s="291" t="s">
        <v>132</v>
      </c>
    </row>
    <row r="207" spans="1:65" s="160" customFormat="1" ht="10.199999999999999">
      <c r="B207" s="234"/>
      <c r="D207" s="235" t="s">
        <v>160</v>
      </c>
      <c r="F207" s="237" t="s">
        <v>415</v>
      </c>
      <c r="H207" s="238">
        <v>0.376</v>
      </c>
      <c r="I207" s="162"/>
      <c r="L207" s="234"/>
      <c r="M207" s="286"/>
      <c r="N207" s="287"/>
      <c r="O207" s="287"/>
      <c r="P207" s="287"/>
      <c r="Q207" s="287"/>
      <c r="R207" s="287"/>
      <c r="S207" s="287"/>
      <c r="T207" s="288"/>
      <c r="AT207" s="236" t="s">
        <v>160</v>
      </c>
      <c r="AU207" s="236" t="s">
        <v>80</v>
      </c>
      <c r="AV207" s="160" t="s">
        <v>80</v>
      </c>
      <c r="AW207" s="160" t="s">
        <v>3</v>
      </c>
      <c r="AX207" s="160" t="s">
        <v>78</v>
      </c>
      <c r="AY207" s="236" t="s">
        <v>132</v>
      </c>
    </row>
    <row r="208" spans="1:65" s="191" customFormat="1" ht="24.15" customHeight="1">
      <c r="A208" s="169"/>
      <c r="B208" s="168"/>
      <c r="C208" s="276" t="s">
        <v>416</v>
      </c>
      <c r="D208" s="276" t="s">
        <v>240</v>
      </c>
      <c r="E208" s="277" t="s">
        <v>417</v>
      </c>
      <c r="F208" s="278" t="s">
        <v>418</v>
      </c>
      <c r="G208" s="279" t="s">
        <v>237</v>
      </c>
      <c r="H208" s="280">
        <v>0.63100000000000001</v>
      </c>
      <c r="I208" s="123"/>
      <c r="J208" s="281">
        <f>ROUND(I208*H208,2)</f>
        <v>0</v>
      </c>
      <c r="K208" s="282"/>
      <c r="L208" s="283"/>
      <c r="M208" s="284" t="s">
        <v>1</v>
      </c>
      <c r="N208" s="285" t="s">
        <v>35</v>
      </c>
      <c r="O208" s="272">
        <v>0</v>
      </c>
      <c r="P208" s="272">
        <f>O208*H208</f>
        <v>0</v>
      </c>
      <c r="Q208" s="272">
        <v>0.75</v>
      </c>
      <c r="R208" s="272">
        <f>Q208*H208</f>
        <v>0.47325</v>
      </c>
      <c r="S208" s="272">
        <v>0</v>
      </c>
      <c r="T208" s="273">
        <f>S208*H208</f>
        <v>0</v>
      </c>
      <c r="U208" s="169"/>
      <c r="V208" s="169"/>
      <c r="W208" s="169"/>
      <c r="X208" s="169"/>
      <c r="Y208" s="169"/>
      <c r="Z208" s="169"/>
      <c r="AA208" s="169"/>
      <c r="AB208" s="169"/>
      <c r="AC208" s="169"/>
      <c r="AD208" s="169"/>
      <c r="AE208" s="169"/>
      <c r="AR208" s="274" t="s">
        <v>348</v>
      </c>
      <c r="AT208" s="274" t="s">
        <v>240</v>
      </c>
      <c r="AU208" s="274" t="s">
        <v>80</v>
      </c>
      <c r="AY208" s="246" t="s">
        <v>132</v>
      </c>
      <c r="BE208" s="275">
        <f>IF(N208="základní",J208,0)</f>
        <v>0</v>
      </c>
      <c r="BF208" s="275">
        <f>IF(N208="snížená",J208,0)</f>
        <v>0</v>
      </c>
      <c r="BG208" s="275">
        <f>IF(N208="zákl. přenesená",J208,0)</f>
        <v>0</v>
      </c>
      <c r="BH208" s="275">
        <f>IF(N208="sníž. přenesená",J208,0)</f>
        <v>0</v>
      </c>
      <c r="BI208" s="275">
        <f>IF(N208="nulová",J208,0)</f>
        <v>0</v>
      </c>
      <c r="BJ208" s="246" t="s">
        <v>78</v>
      </c>
      <c r="BK208" s="275">
        <f>ROUND(I208*H208,2)</f>
        <v>0</v>
      </c>
      <c r="BL208" s="246" t="s">
        <v>338</v>
      </c>
      <c r="BM208" s="274" t="s">
        <v>419</v>
      </c>
    </row>
    <row r="209" spans="1:65" s="160" customFormat="1" ht="10.199999999999999">
      <c r="B209" s="234"/>
      <c r="D209" s="235" t="s">
        <v>160</v>
      </c>
      <c r="E209" s="236" t="s">
        <v>1</v>
      </c>
      <c r="F209" s="237" t="s">
        <v>420</v>
      </c>
      <c r="H209" s="238">
        <v>0.309</v>
      </c>
      <c r="I209" s="162"/>
      <c r="L209" s="234"/>
      <c r="M209" s="286"/>
      <c r="N209" s="287"/>
      <c r="O209" s="287"/>
      <c r="P209" s="287"/>
      <c r="Q209" s="287"/>
      <c r="R209" s="287"/>
      <c r="S209" s="287"/>
      <c r="T209" s="288"/>
      <c r="AT209" s="236" t="s">
        <v>160</v>
      </c>
      <c r="AU209" s="236" t="s">
        <v>80</v>
      </c>
      <c r="AV209" s="160" t="s">
        <v>80</v>
      </c>
      <c r="AW209" s="160" t="s">
        <v>27</v>
      </c>
      <c r="AX209" s="160" t="s">
        <v>70</v>
      </c>
      <c r="AY209" s="236" t="s">
        <v>132</v>
      </c>
    </row>
    <row r="210" spans="1:65" s="160" customFormat="1" ht="10.199999999999999">
      <c r="B210" s="234"/>
      <c r="D210" s="235" t="s">
        <v>160</v>
      </c>
      <c r="E210" s="236" t="s">
        <v>1</v>
      </c>
      <c r="F210" s="237" t="s">
        <v>421</v>
      </c>
      <c r="H210" s="238">
        <v>0.17599999999999999</v>
      </c>
      <c r="I210" s="162"/>
      <c r="L210" s="234"/>
      <c r="M210" s="286"/>
      <c r="N210" s="287"/>
      <c r="O210" s="287"/>
      <c r="P210" s="287"/>
      <c r="Q210" s="287"/>
      <c r="R210" s="287"/>
      <c r="S210" s="287"/>
      <c r="T210" s="288"/>
      <c r="AT210" s="236" t="s">
        <v>160</v>
      </c>
      <c r="AU210" s="236" t="s">
        <v>80</v>
      </c>
      <c r="AV210" s="160" t="s">
        <v>80</v>
      </c>
      <c r="AW210" s="160" t="s">
        <v>27</v>
      </c>
      <c r="AX210" s="160" t="s">
        <v>70</v>
      </c>
      <c r="AY210" s="236" t="s">
        <v>132</v>
      </c>
    </row>
    <row r="211" spans="1:65" s="289" customFormat="1" ht="10.199999999999999">
      <c r="B211" s="290"/>
      <c r="D211" s="235" t="s">
        <v>160</v>
      </c>
      <c r="E211" s="291" t="s">
        <v>1</v>
      </c>
      <c r="F211" s="292" t="s">
        <v>272</v>
      </c>
      <c r="H211" s="293">
        <v>0.48499999999999999</v>
      </c>
      <c r="I211" s="306"/>
      <c r="L211" s="290"/>
      <c r="M211" s="294"/>
      <c r="N211" s="295"/>
      <c r="O211" s="295"/>
      <c r="P211" s="295"/>
      <c r="Q211" s="295"/>
      <c r="R211" s="295"/>
      <c r="S211" s="295"/>
      <c r="T211" s="296"/>
      <c r="AT211" s="291" t="s">
        <v>160</v>
      </c>
      <c r="AU211" s="291" t="s">
        <v>80</v>
      </c>
      <c r="AV211" s="289" t="s">
        <v>164</v>
      </c>
      <c r="AW211" s="289" t="s">
        <v>27</v>
      </c>
      <c r="AX211" s="289" t="s">
        <v>78</v>
      </c>
      <c r="AY211" s="291" t="s">
        <v>132</v>
      </c>
    </row>
    <row r="212" spans="1:65" s="160" customFormat="1" ht="10.199999999999999">
      <c r="B212" s="234"/>
      <c r="D212" s="235" t="s">
        <v>160</v>
      </c>
      <c r="F212" s="237" t="s">
        <v>422</v>
      </c>
      <c r="H212" s="238">
        <v>0.63100000000000001</v>
      </c>
      <c r="I212" s="162"/>
      <c r="L212" s="234"/>
      <c r="M212" s="286"/>
      <c r="N212" s="287"/>
      <c r="O212" s="287"/>
      <c r="P212" s="287"/>
      <c r="Q212" s="287"/>
      <c r="R212" s="287"/>
      <c r="S212" s="287"/>
      <c r="T212" s="288"/>
      <c r="AT212" s="236" t="s">
        <v>160</v>
      </c>
      <c r="AU212" s="236" t="s">
        <v>80</v>
      </c>
      <c r="AV212" s="160" t="s">
        <v>80</v>
      </c>
      <c r="AW212" s="160" t="s">
        <v>3</v>
      </c>
      <c r="AX212" s="160" t="s">
        <v>78</v>
      </c>
      <c r="AY212" s="236" t="s">
        <v>132</v>
      </c>
    </row>
    <row r="213" spans="1:65" s="191" customFormat="1" ht="16.5" customHeight="1">
      <c r="A213" s="169"/>
      <c r="B213" s="168"/>
      <c r="C213" s="276" t="s">
        <v>338</v>
      </c>
      <c r="D213" s="276" t="s">
        <v>240</v>
      </c>
      <c r="E213" s="277" t="s">
        <v>423</v>
      </c>
      <c r="F213" s="278" t="s">
        <v>424</v>
      </c>
      <c r="G213" s="279" t="s">
        <v>232</v>
      </c>
      <c r="H213" s="280">
        <v>8</v>
      </c>
      <c r="I213" s="123"/>
      <c r="J213" s="281">
        <f>ROUND(I213*H213,2)</f>
        <v>0</v>
      </c>
      <c r="K213" s="282"/>
      <c r="L213" s="283"/>
      <c r="M213" s="284" t="s">
        <v>1</v>
      </c>
      <c r="N213" s="285" t="s">
        <v>35</v>
      </c>
      <c r="O213" s="272">
        <v>0</v>
      </c>
      <c r="P213" s="272">
        <f>O213*H213</f>
        <v>0</v>
      </c>
      <c r="Q213" s="272">
        <v>4.0000000000000003E-5</v>
      </c>
      <c r="R213" s="272">
        <f>Q213*H213</f>
        <v>3.2000000000000003E-4</v>
      </c>
      <c r="S213" s="272">
        <v>0</v>
      </c>
      <c r="T213" s="273">
        <f>S213*H213</f>
        <v>0</v>
      </c>
      <c r="U213" s="169"/>
      <c r="V213" s="169"/>
      <c r="W213" s="169"/>
      <c r="X213" s="169"/>
      <c r="Y213" s="169"/>
      <c r="Z213" s="169"/>
      <c r="AA213" s="169"/>
      <c r="AB213" s="169"/>
      <c r="AC213" s="169"/>
      <c r="AD213" s="169"/>
      <c r="AE213" s="169"/>
      <c r="AR213" s="274" t="s">
        <v>348</v>
      </c>
      <c r="AT213" s="274" t="s">
        <v>240</v>
      </c>
      <c r="AU213" s="274" t="s">
        <v>80</v>
      </c>
      <c r="AY213" s="246" t="s">
        <v>132</v>
      </c>
      <c r="BE213" s="275">
        <f>IF(N213="základní",J213,0)</f>
        <v>0</v>
      </c>
      <c r="BF213" s="275">
        <f>IF(N213="snížená",J213,0)</f>
        <v>0</v>
      </c>
      <c r="BG213" s="275">
        <f>IF(N213="zákl. přenesená",J213,0)</f>
        <v>0</v>
      </c>
      <c r="BH213" s="275">
        <f>IF(N213="sníž. přenesená",J213,0)</f>
        <v>0</v>
      </c>
      <c r="BI213" s="275">
        <f>IF(N213="nulová",J213,0)</f>
        <v>0</v>
      </c>
      <c r="BJ213" s="246" t="s">
        <v>78</v>
      </c>
      <c r="BK213" s="275">
        <f>ROUND(I213*H213,2)</f>
        <v>0</v>
      </c>
      <c r="BL213" s="246" t="s">
        <v>338</v>
      </c>
      <c r="BM213" s="274" t="s">
        <v>425</v>
      </c>
    </row>
    <row r="214" spans="1:65" s="191" customFormat="1" ht="16.5" customHeight="1">
      <c r="A214" s="169"/>
      <c r="B214" s="168"/>
      <c r="C214" s="276" t="s">
        <v>426</v>
      </c>
      <c r="D214" s="276" t="s">
        <v>240</v>
      </c>
      <c r="E214" s="277" t="s">
        <v>427</v>
      </c>
      <c r="F214" s="278" t="s">
        <v>428</v>
      </c>
      <c r="G214" s="279" t="s">
        <v>237</v>
      </c>
      <c r="H214" s="280">
        <v>0.114</v>
      </c>
      <c r="I214" s="123"/>
      <c r="J214" s="281">
        <f>ROUND(I214*H214,2)</f>
        <v>0</v>
      </c>
      <c r="K214" s="282"/>
      <c r="L214" s="283"/>
      <c r="M214" s="284" t="s">
        <v>1</v>
      </c>
      <c r="N214" s="285" t="s">
        <v>35</v>
      </c>
      <c r="O214" s="272">
        <v>0</v>
      </c>
      <c r="P214" s="272">
        <f>O214*H214</f>
        <v>0</v>
      </c>
      <c r="Q214" s="272">
        <v>0.75</v>
      </c>
      <c r="R214" s="272">
        <f>Q214*H214</f>
        <v>8.5500000000000007E-2</v>
      </c>
      <c r="S214" s="272">
        <v>0</v>
      </c>
      <c r="T214" s="273">
        <f>S214*H214</f>
        <v>0</v>
      </c>
      <c r="U214" s="169"/>
      <c r="V214" s="169"/>
      <c r="W214" s="169"/>
      <c r="X214" s="169"/>
      <c r="Y214" s="169"/>
      <c r="Z214" s="169"/>
      <c r="AA214" s="169"/>
      <c r="AB214" s="169"/>
      <c r="AC214" s="169"/>
      <c r="AD214" s="169"/>
      <c r="AE214" s="169"/>
      <c r="AR214" s="274" t="s">
        <v>348</v>
      </c>
      <c r="AT214" s="274" t="s">
        <v>240</v>
      </c>
      <c r="AU214" s="274" t="s">
        <v>80</v>
      </c>
      <c r="AY214" s="246" t="s">
        <v>132</v>
      </c>
      <c r="BE214" s="275">
        <f>IF(N214="základní",J214,0)</f>
        <v>0</v>
      </c>
      <c r="BF214" s="275">
        <f>IF(N214="snížená",J214,0)</f>
        <v>0</v>
      </c>
      <c r="BG214" s="275">
        <f>IF(N214="zákl. přenesená",J214,0)</f>
        <v>0</v>
      </c>
      <c r="BH214" s="275">
        <f>IF(N214="sníž. přenesená",J214,0)</f>
        <v>0</v>
      </c>
      <c r="BI214" s="275">
        <f>IF(N214="nulová",J214,0)</f>
        <v>0</v>
      </c>
      <c r="BJ214" s="246" t="s">
        <v>78</v>
      </c>
      <c r="BK214" s="275">
        <f>ROUND(I214*H214,2)</f>
        <v>0</v>
      </c>
      <c r="BL214" s="246" t="s">
        <v>338</v>
      </c>
      <c r="BM214" s="274" t="s">
        <v>429</v>
      </c>
    </row>
    <row r="215" spans="1:65" s="160" customFormat="1" ht="10.199999999999999">
      <c r="B215" s="234"/>
      <c r="D215" s="235" t="s">
        <v>160</v>
      </c>
      <c r="E215" s="236" t="s">
        <v>1</v>
      </c>
      <c r="F215" s="237" t="s">
        <v>430</v>
      </c>
      <c r="H215" s="238">
        <v>0.114</v>
      </c>
      <c r="I215" s="162"/>
      <c r="L215" s="234"/>
      <c r="M215" s="286"/>
      <c r="N215" s="287"/>
      <c r="O215" s="287"/>
      <c r="P215" s="287"/>
      <c r="Q215" s="287"/>
      <c r="R215" s="287"/>
      <c r="S215" s="287"/>
      <c r="T215" s="288"/>
      <c r="AT215" s="236" t="s">
        <v>160</v>
      </c>
      <c r="AU215" s="236" t="s">
        <v>80</v>
      </c>
      <c r="AV215" s="160" t="s">
        <v>80</v>
      </c>
      <c r="AW215" s="160" t="s">
        <v>27</v>
      </c>
      <c r="AX215" s="160" t="s">
        <v>70</v>
      </c>
      <c r="AY215" s="236" t="s">
        <v>132</v>
      </c>
    </row>
    <row r="216" spans="1:65" s="289" customFormat="1" ht="10.199999999999999">
      <c r="B216" s="290"/>
      <c r="D216" s="235" t="s">
        <v>160</v>
      </c>
      <c r="E216" s="291" t="s">
        <v>1</v>
      </c>
      <c r="F216" s="292" t="s">
        <v>272</v>
      </c>
      <c r="H216" s="293">
        <v>0.114</v>
      </c>
      <c r="I216" s="306"/>
      <c r="L216" s="290"/>
      <c r="M216" s="294"/>
      <c r="N216" s="295"/>
      <c r="O216" s="295"/>
      <c r="P216" s="295"/>
      <c r="Q216" s="295"/>
      <c r="R216" s="295"/>
      <c r="S216" s="295"/>
      <c r="T216" s="296"/>
      <c r="AT216" s="291" t="s">
        <v>160</v>
      </c>
      <c r="AU216" s="291" t="s">
        <v>80</v>
      </c>
      <c r="AV216" s="289" t="s">
        <v>164</v>
      </c>
      <c r="AW216" s="289" t="s">
        <v>27</v>
      </c>
      <c r="AX216" s="289" t="s">
        <v>78</v>
      </c>
      <c r="AY216" s="291" t="s">
        <v>132</v>
      </c>
    </row>
    <row r="217" spans="1:65" s="159" customFormat="1" ht="25.95" customHeight="1">
      <c r="B217" s="223"/>
      <c r="D217" s="224" t="s">
        <v>69</v>
      </c>
      <c r="E217" s="225" t="s">
        <v>431</v>
      </c>
      <c r="F217" s="225" t="s">
        <v>432</v>
      </c>
      <c r="I217" s="161"/>
      <c r="J217" s="226">
        <f>BK217</f>
        <v>0</v>
      </c>
      <c r="L217" s="223"/>
      <c r="M217" s="263"/>
      <c r="N217" s="264"/>
      <c r="O217" s="264"/>
      <c r="P217" s="265">
        <f>SUM(P218:P220)</f>
        <v>127.5</v>
      </c>
      <c r="Q217" s="264"/>
      <c r="R217" s="265">
        <f>SUM(R218:R220)</f>
        <v>0</v>
      </c>
      <c r="S217" s="264"/>
      <c r="T217" s="266">
        <f>SUM(T218:T220)</f>
        <v>0</v>
      </c>
      <c r="AR217" s="224" t="s">
        <v>164</v>
      </c>
      <c r="AT217" s="267" t="s">
        <v>69</v>
      </c>
      <c r="AU217" s="267" t="s">
        <v>70</v>
      </c>
      <c r="AY217" s="224" t="s">
        <v>132</v>
      </c>
      <c r="BK217" s="268">
        <f>SUM(BK218:BK220)</f>
        <v>0</v>
      </c>
    </row>
    <row r="218" spans="1:65" s="191" customFormat="1" ht="24.15" customHeight="1">
      <c r="A218" s="169"/>
      <c r="B218" s="168"/>
      <c r="C218" s="229" t="s">
        <v>433</v>
      </c>
      <c r="D218" s="229" t="s">
        <v>135</v>
      </c>
      <c r="E218" s="230" t="s">
        <v>434</v>
      </c>
      <c r="F218" s="231" t="s">
        <v>435</v>
      </c>
      <c r="G218" s="232" t="s">
        <v>158</v>
      </c>
      <c r="H218" s="233">
        <v>127.5</v>
      </c>
      <c r="I218" s="106"/>
      <c r="J218" s="158">
        <f>ROUND(I218*H218,2)</f>
        <v>0</v>
      </c>
      <c r="K218" s="269"/>
      <c r="L218" s="168"/>
      <c r="M218" s="270" t="s">
        <v>1</v>
      </c>
      <c r="N218" s="271" t="s">
        <v>35</v>
      </c>
      <c r="O218" s="272">
        <v>1</v>
      </c>
      <c r="P218" s="272">
        <f>O218*H218</f>
        <v>127.5</v>
      </c>
      <c r="Q218" s="272">
        <v>0</v>
      </c>
      <c r="R218" s="272">
        <f>Q218*H218</f>
        <v>0</v>
      </c>
      <c r="S218" s="272">
        <v>0</v>
      </c>
      <c r="T218" s="273">
        <f>S218*H218</f>
        <v>0</v>
      </c>
      <c r="U218" s="169"/>
      <c r="V218" s="169"/>
      <c r="W218" s="169"/>
      <c r="X218" s="169"/>
      <c r="Y218" s="169"/>
      <c r="Z218" s="169"/>
      <c r="AA218" s="169"/>
      <c r="AB218" s="169"/>
      <c r="AC218" s="169"/>
      <c r="AD218" s="169"/>
      <c r="AE218" s="169"/>
      <c r="AR218" s="274" t="s">
        <v>436</v>
      </c>
      <c r="AT218" s="274" t="s">
        <v>135</v>
      </c>
      <c r="AU218" s="274" t="s">
        <v>78</v>
      </c>
      <c r="AY218" s="246" t="s">
        <v>132</v>
      </c>
      <c r="BE218" s="275">
        <f>IF(N218="základní",J218,0)</f>
        <v>0</v>
      </c>
      <c r="BF218" s="275">
        <f>IF(N218="snížená",J218,0)</f>
        <v>0</v>
      </c>
      <c r="BG218" s="275">
        <f>IF(N218="zákl. přenesená",J218,0)</f>
        <v>0</v>
      </c>
      <c r="BH218" s="275">
        <f>IF(N218="sníž. přenesená",J218,0)</f>
        <v>0</v>
      </c>
      <c r="BI218" s="275">
        <f>IF(N218="nulová",J218,0)</f>
        <v>0</v>
      </c>
      <c r="BJ218" s="246" t="s">
        <v>78</v>
      </c>
      <c r="BK218" s="275">
        <f>ROUND(I218*H218,2)</f>
        <v>0</v>
      </c>
      <c r="BL218" s="246" t="s">
        <v>436</v>
      </c>
      <c r="BM218" s="274" t="s">
        <v>437</v>
      </c>
    </row>
    <row r="219" spans="1:65" s="160" customFormat="1" ht="10.199999999999999">
      <c r="B219" s="234"/>
      <c r="D219" s="235" t="s">
        <v>160</v>
      </c>
      <c r="E219" s="236" t="s">
        <v>1</v>
      </c>
      <c r="F219" s="237" t="s">
        <v>438</v>
      </c>
      <c r="H219" s="238">
        <v>127.5</v>
      </c>
      <c r="I219" s="162"/>
      <c r="L219" s="234"/>
      <c r="M219" s="286"/>
      <c r="N219" s="287"/>
      <c r="O219" s="287"/>
      <c r="P219" s="287"/>
      <c r="Q219" s="287"/>
      <c r="R219" s="287"/>
      <c r="S219" s="287"/>
      <c r="T219" s="288"/>
      <c r="AT219" s="236" t="s">
        <v>160</v>
      </c>
      <c r="AU219" s="236" t="s">
        <v>78</v>
      </c>
      <c r="AV219" s="160" t="s">
        <v>80</v>
      </c>
      <c r="AW219" s="160" t="s">
        <v>27</v>
      </c>
      <c r="AX219" s="160" t="s">
        <v>70</v>
      </c>
      <c r="AY219" s="236" t="s">
        <v>132</v>
      </c>
    </row>
    <row r="220" spans="1:65" s="289" customFormat="1" ht="10.199999999999999">
      <c r="B220" s="290"/>
      <c r="D220" s="235" t="s">
        <v>160</v>
      </c>
      <c r="E220" s="291" t="s">
        <v>1</v>
      </c>
      <c r="F220" s="292" t="s">
        <v>272</v>
      </c>
      <c r="H220" s="293">
        <v>127.5</v>
      </c>
      <c r="I220" s="306"/>
      <c r="L220" s="290"/>
      <c r="M220" s="294"/>
      <c r="N220" s="295"/>
      <c r="O220" s="295"/>
      <c r="P220" s="295"/>
      <c r="Q220" s="295"/>
      <c r="R220" s="295"/>
      <c r="S220" s="295"/>
      <c r="T220" s="296"/>
      <c r="AT220" s="291" t="s">
        <v>160</v>
      </c>
      <c r="AU220" s="291" t="s">
        <v>78</v>
      </c>
      <c r="AV220" s="289" t="s">
        <v>164</v>
      </c>
      <c r="AW220" s="289" t="s">
        <v>27</v>
      </c>
      <c r="AX220" s="289" t="s">
        <v>78</v>
      </c>
      <c r="AY220" s="291" t="s">
        <v>132</v>
      </c>
    </row>
    <row r="221" spans="1:65" s="159" customFormat="1" ht="25.95" customHeight="1">
      <c r="B221" s="223"/>
      <c r="D221" s="224" t="s">
        <v>69</v>
      </c>
      <c r="E221" s="225" t="s">
        <v>129</v>
      </c>
      <c r="F221" s="225" t="s">
        <v>439</v>
      </c>
      <c r="I221" s="161"/>
      <c r="J221" s="226">
        <f>BK221</f>
        <v>0</v>
      </c>
      <c r="L221" s="223"/>
      <c r="M221" s="263"/>
      <c r="N221" s="264"/>
      <c r="O221" s="264"/>
      <c r="P221" s="265">
        <f>P222+P225</f>
        <v>0</v>
      </c>
      <c r="Q221" s="264"/>
      <c r="R221" s="265">
        <f>R222+R225</f>
        <v>2.0000000000000001E-4</v>
      </c>
      <c r="S221" s="264"/>
      <c r="T221" s="266">
        <f>T222+T225</f>
        <v>0</v>
      </c>
      <c r="AR221" s="224" t="s">
        <v>131</v>
      </c>
      <c r="AT221" s="267" t="s">
        <v>69</v>
      </c>
      <c r="AU221" s="267" t="s">
        <v>70</v>
      </c>
      <c r="AY221" s="224" t="s">
        <v>132</v>
      </c>
      <c r="BK221" s="268">
        <f>BK222+BK225</f>
        <v>0</v>
      </c>
    </row>
    <row r="222" spans="1:65" s="159" customFormat="1" ht="22.8" customHeight="1">
      <c r="B222" s="223"/>
      <c r="D222" s="224" t="s">
        <v>69</v>
      </c>
      <c r="E222" s="227" t="s">
        <v>133</v>
      </c>
      <c r="F222" s="227" t="s">
        <v>440</v>
      </c>
      <c r="I222" s="161"/>
      <c r="J222" s="228">
        <f>BK222</f>
        <v>0</v>
      </c>
      <c r="L222" s="223"/>
      <c r="M222" s="263"/>
      <c r="N222" s="264"/>
      <c r="O222" s="264"/>
      <c r="P222" s="265">
        <f>SUM(P223:P224)</f>
        <v>0</v>
      </c>
      <c r="Q222" s="264"/>
      <c r="R222" s="265">
        <f>SUM(R223:R224)</f>
        <v>0</v>
      </c>
      <c r="S222" s="264"/>
      <c r="T222" s="266">
        <f>SUM(T223:T224)</f>
        <v>0</v>
      </c>
      <c r="AR222" s="224" t="s">
        <v>131</v>
      </c>
      <c r="AT222" s="267" t="s">
        <v>69</v>
      </c>
      <c r="AU222" s="267" t="s">
        <v>78</v>
      </c>
      <c r="AY222" s="224" t="s">
        <v>132</v>
      </c>
      <c r="BK222" s="268">
        <f>SUM(BK223:BK224)</f>
        <v>0</v>
      </c>
    </row>
    <row r="223" spans="1:65" s="191" customFormat="1" ht="24.15" customHeight="1">
      <c r="A223" s="169"/>
      <c r="B223" s="168"/>
      <c r="C223" s="229" t="s">
        <v>441</v>
      </c>
      <c r="D223" s="229" t="s">
        <v>135</v>
      </c>
      <c r="E223" s="230" t="s">
        <v>442</v>
      </c>
      <c r="F223" s="231" t="s">
        <v>443</v>
      </c>
      <c r="G223" s="232" t="s">
        <v>444</v>
      </c>
      <c r="H223" s="233">
        <v>1</v>
      </c>
      <c r="I223" s="106"/>
      <c r="J223" s="158">
        <f>ROUND(I223*H223,2)</f>
        <v>0</v>
      </c>
      <c r="K223" s="269"/>
      <c r="L223" s="168"/>
      <c r="M223" s="270" t="s">
        <v>1</v>
      </c>
      <c r="N223" s="271" t="s">
        <v>35</v>
      </c>
      <c r="O223" s="272">
        <v>0</v>
      </c>
      <c r="P223" s="272">
        <f>O223*H223</f>
        <v>0</v>
      </c>
      <c r="Q223" s="272">
        <v>0</v>
      </c>
      <c r="R223" s="272">
        <f>Q223*H223</f>
        <v>0</v>
      </c>
      <c r="S223" s="272">
        <v>0</v>
      </c>
      <c r="T223" s="273">
        <f>S223*H223</f>
        <v>0</v>
      </c>
      <c r="U223" s="169"/>
      <c r="V223" s="169"/>
      <c r="W223" s="169"/>
      <c r="X223" s="169"/>
      <c r="Y223" s="169"/>
      <c r="Z223" s="169"/>
      <c r="AA223" s="169"/>
      <c r="AB223" s="169"/>
      <c r="AC223" s="169"/>
      <c r="AD223" s="169"/>
      <c r="AE223" s="169"/>
      <c r="AR223" s="274" t="s">
        <v>139</v>
      </c>
      <c r="AT223" s="274" t="s">
        <v>135</v>
      </c>
      <c r="AU223" s="274" t="s">
        <v>80</v>
      </c>
      <c r="AY223" s="246" t="s">
        <v>132</v>
      </c>
      <c r="BE223" s="275">
        <f>IF(N223="základní",J223,0)</f>
        <v>0</v>
      </c>
      <c r="BF223" s="275">
        <f>IF(N223="snížená",J223,0)</f>
        <v>0</v>
      </c>
      <c r="BG223" s="275">
        <f>IF(N223="zákl. přenesená",J223,0)</f>
        <v>0</v>
      </c>
      <c r="BH223" s="275">
        <f>IF(N223="sníž. přenesená",J223,0)</f>
        <v>0</v>
      </c>
      <c r="BI223" s="275">
        <f>IF(N223="nulová",J223,0)</f>
        <v>0</v>
      </c>
      <c r="BJ223" s="246" t="s">
        <v>78</v>
      </c>
      <c r="BK223" s="275">
        <f>ROUND(I223*H223,2)</f>
        <v>0</v>
      </c>
      <c r="BL223" s="246" t="s">
        <v>139</v>
      </c>
      <c r="BM223" s="274" t="s">
        <v>445</v>
      </c>
    </row>
    <row r="224" spans="1:65" s="191" customFormat="1" ht="24.15" customHeight="1">
      <c r="A224" s="169"/>
      <c r="B224" s="168"/>
      <c r="C224" s="229" t="s">
        <v>446</v>
      </c>
      <c r="D224" s="229" t="s">
        <v>135</v>
      </c>
      <c r="E224" s="230" t="s">
        <v>447</v>
      </c>
      <c r="F224" s="231" t="s">
        <v>448</v>
      </c>
      <c r="G224" s="232" t="s">
        <v>193</v>
      </c>
      <c r="H224" s="233">
        <v>1</v>
      </c>
      <c r="I224" s="106"/>
      <c r="J224" s="158">
        <f>ROUND(I224*H224,2)</f>
        <v>0</v>
      </c>
      <c r="K224" s="269"/>
      <c r="L224" s="168"/>
      <c r="M224" s="270" t="s">
        <v>1</v>
      </c>
      <c r="N224" s="271" t="s">
        <v>35</v>
      </c>
      <c r="O224" s="272">
        <v>0</v>
      </c>
      <c r="P224" s="272">
        <f>O224*H224</f>
        <v>0</v>
      </c>
      <c r="Q224" s="272">
        <v>0</v>
      </c>
      <c r="R224" s="272">
        <f>Q224*H224</f>
        <v>0</v>
      </c>
      <c r="S224" s="272">
        <v>0</v>
      </c>
      <c r="T224" s="273">
        <f>S224*H224</f>
        <v>0</v>
      </c>
      <c r="U224" s="169"/>
      <c r="V224" s="169"/>
      <c r="W224" s="169"/>
      <c r="X224" s="169"/>
      <c r="Y224" s="169"/>
      <c r="Z224" s="169"/>
      <c r="AA224" s="169"/>
      <c r="AB224" s="169"/>
      <c r="AC224" s="169"/>
      <c r="AD224" s="169"/>
      <c r="AE224" s="169"/>
      <c r="AR224" s="274" t="s">
        <v>139</v>
      </c>
      <c r="AT224" s="274" t="s">
        <v>135</v>
      </c>
      <c r="AU224" s="274" t="s">
        <v>80</v>
      </c>
      <c r="AY224" s="246" t="s">
        <v>132</v>
      </c>
      <c r="BE224" s="275">
        <f>IF(N224="základní",J224,0)</f>
        <v>0</v>
      </c>
      <c r="BF224" s="275">
        <f>IF(N224="snížená",J224,0)</f>
        <v>0</v>
      </c>
      <c r="BG224" s="275">
        <f>IF(N224="zákl. přenesená",J224,0)</f>
        <v>0</v>
      </c>
      <c r="BH224" s="275">
        <f>IF(N224="sníž. přenesená",J224,0)</f>
        <v>0</v>
      </c>
      <c r="BI224" s="275">
        <f>IF(N224="nulová",J224,0)</f>
        <v>0</v>
      </c>
      <c r="BJ224" s="246" t="s">
        <v>78</v>
      </c>
      <c r="BK224" s="275">
        <f>ROUND(I224*H224,2)</f>
        <v>0</v>
      </c>
      <c r="BL224" s="246" t="s">
        <v>139</v>
      </c>
      <c r="BM224" s="274" t="s">
        <v>449</v>
      </c>
    </row>
    <row r="225" spans="1:65" s="159" customFormat="1" ht="22.8" customHeight="1">
      <c r="B225" s="223"/>
      <c r="D225" s="224" t="s">
        <v>69</v>
      </c>
      <c r="E225" s="227" t="s">
        <v>153</v>
      </c>
      <c r="F225" s="227" t="s">
        <v>450</v>
      </c>
      <c r="I225" s="161"/>
      <c r="J225" s="228">
        <f>BK225</f>
        <v>0</v>
      </c>
      <c r="L225" s="223"/>
      <c r="M225" s="263"/>
      <c r="N225" s="264"/>
      <c r="O225" s="264"/>
      <c r="P225" s="265">
        <f>SUM(P226:P230)</f>
        <v>0</v>
      </c>
      <c r="Q225" s="264"/>
      <c r="R225" s="265">
        <f>SUM(R226:R230)</f>
        <v>2.0000000000000001E-4</v>
      </c>
      <c r="S225" s="264"/>
      <c r="T225" s="266">
        <f>SUM(T226:T230)</f>
        <v>0</v>
      </c>
      <c r="AR225" s="224" t="s">
        <v>131</v>
      </c>
      <c r="AT225" s="267" t="s">
        <v>69</v>
      </c>
      <c r="AU225" s="267" t="s">
        <v>78</v>
      </c>
      <c r="AY225" s="224" t="s">
        <v>132</v>
      </c>
      <c r="BK225" s="268">
        <f>SUM(BK226:BK230)</f>
        <v>0</v>
      </c>
    </row>
    <row r="226" spans="1:65" s="191" customFormat="1" ht="16.5" customHeight="1">
      <c r="A226" s="169"/>
      <c r="B226" s="168"/>
      <c r="C226" s="229" t="s">
        <v>451</v>
      </c>
      <c r="D226" s="229" t="s">
        <v>135</v>
      </c>
      <c r="E226" s="230" t="s">
        <v>452</v>
      </c>
      <c r="F226" s="231" t="s">
        <v>450</v>
      </c>
      <c r="G226" s="232" t="s">
        <v>193</v>
      </c>
      <c r="H226" s="233">
        <v>1</v>
      </c>
      <c r="I226" s="106"/>
      <c r="J226" s="158">
        <f>ROUND(I226*H226,2)</f>
        <v>0</v>
      </c>
      <c r="K226" s="269"/>
      <c r="L226" s="168"/>
      <c r="M226" s="270" t="s">
        <v>1</v>
      </c>
      <c r="N226" s="271" t="s">
        <v>35</v>
      </c>
      <c r="O226" s="272">
        <v>0</v>
      </c>
      <c r="P226" s="272">
        <f>O226*H226</f>
        <v>0</v>
      </c>
      <c r="Q226" s="272">
        <v>0</v>
      </c>
      <c r="R226" s="272">
        <f>Q226*H226</f>
        <v>0</v>
      </c>
      <c r="S226" s="272">
        <v>0</v>
      </c>
      <c r="T226" s="273">
        <f>S226*H226</f>
        <v>0</v>
      </c>
      <c r="U226" s="169"/>
      <c r="V226" s="169"/>
      <c r="W226" s="169"/>
      <c r="X226" s="169"/>
      <c r="Y226" s="169"/>
      <c r="Z226" s="169"/>
      <c r="AA226" s="169"/>
      <c r="AB226" s="169"/>
      <c r="AC226" s="169"/>
      <c r="AD226" s="169"/>
      <c r="AE226" s="169"/>
      <c r="AR226" s="274" t="s">
        <v>139</v>
      </c>
      <c r="AT226" s="274" t="s">
        <v>135</v>
      </c>
      <c r="AU226" s="274" t="s">
        <v>80</v>
      </c>
      <c r="AY226" s="246" t="s">
        <v>132</v>
      </c>
      <c r="BE226" s="275">
        <f>IF(N226="základní",J226,0)</f>
        <v>0</v>
      </c>
      <c r="BF226" s="275">
        <f>IF(N226="snížená",J226,0)</f>
        <v>0</v>
      </c>
      <c r="BG226" s="275">
        <f>IF(N226="zákl. přenesená",J226,0)</f>
        <v>0</v>
      </c>
      <c r="BH226" s="275">
        <f>IF(N226="sníž. přenesená",J226,0)</f>
        <v>0</v>
      </c>
      <c r="BI226" s="275">
        <f>IF(N226="nulová",J226,0)</f>
        <v>0</v>
      </c>
      <c r="BJ226" s="246" t="s">
        <v>78</v>
      </c>
      <c r="BK226" s="275">
        <f>ROUND(I226*H226,2)</f>
        <v>0</v>
      </c>
      <c r="BL226" s="246" t="s">
        <v>139</v>
      </c>
      <c r="BM226" s="274" t="s">
        <v>453</v>
      </c>
    </row>
    <row r="227" spans="1:65" s="191" customFormat="1" ht="16.5" customHeight="1">
      <c r="A227" s="169"/>
      <c r="B227" s="168"/>
      <c r="C227" s="229" t="s">
        <v>454</v>
      </c>
      <c r="D227" s="229" t="s">
        <v>135</v>
      </c>
      <c r="E227" s="230" t="s">
        <v>455</v>
      </c>
      <c r="F227" s="231" t="s">
        <v>456</v>
      </c>
      <c r="G227" s="232" t="s">
        <v>193</v>
      </c>
      <c r="H227" s="233">
        <v>1</v>
      </c>
      <c r="I227" s="106"/>
      <c r="J227" s="158">
        <f>ROUND(I227*H227,2)</f>
        <v>0</v>
      </c>
      <c r="K227" s="269"/>
      <c r="L227" s="168"/>
      <c r="M227" s="270" t="s">
        <v>1</v>
      </c>
      <c r="N227" s="271" t="s">
        <v>35</v>
      </c>
      <c r="O227" s="272">
        <v>0</v>
      </c>
      <c r="P227" s="272">
        <f>O227*H227</f>
        <v>0</v>
      </c>
      <c r="Q227" s="272">
        <v>0</v>
      </c>
      <c r="R227" s="272">
        <f>Q227*H227</f>
        <v>0</v>
      </c>
      <c r="S227" s="272">
        <v>0</v>
      </c>
      <c r="T227" s="273">
        <f>S227*H227</f>
        <v>0</v>
      </c>
      <c r="U227" s="169"/>
      <c r="V227" s="169"/>
      <c r="W227" s="169"/>
      <c r="X227" s="169"/>
      <c r="Y227" s="169"/>
      <c r="Z227" s="169"/>
      <c r="AA227" s="169"/>
      <c r="AB227" s="169"/>
      <c r="AC227" s="169"/>
      <c r="AD227" s="169"/>
      <c r="AE227" s="169"/>
      <c r="AR227" s="274" t="s">
        <v>139</v>
      </c>
      <c r="AT227" s="274" t="s">
        <v>135</v>
      </c>
      <c r="AU227" s="274" t="s">
        <v>80</v>
      </c>
      <c r="AY227" s="246" t="s">
        <v>132</v>
      </c>
      <c r="BE227" s="275">
        <f>IF(N227="základní",J227,0)</f>
        <v>0</v>
      </c>
      <c r="BF227" s="275">
        <f>IF(N227="snížená",J227,0)</f>
        <v>0</v>
      </c>
      <c r="BG227" s="275">
        <f>IF(N227="zákl. přenesená",J227,0)</f>
        <v>0</v>
      </c>
      <c r="BH227" s="275">
        <f>IF(N227="sníž. přenesená",J227,0)</f>
        <v>0</v>
      </c>
      <c r="BI227" s="275">
        <f>IF(N227="nulová",J227,0)</f>
        <v>0</v>
      </c>
      <c r="BJ227" s="246" t="s">
        <v>78</v>
      </c>
      <c r="BK227" s="275">
        <f>ROUND(I227*H227,2)</f>
        <v>0</v>
      </c>
      <c r="BL227" s="246" t="s">
        <v>139</v>
      </c>
      <c r="BM227" s="274" t="s">
        <v>457</v>
      </c>
    </row>
    <row r="228" spans="1:65" s="191" customFormat="1" ht="16.5" customHeight="1">
      <c r="A228" s="169"/>
      <c r="B228" s="168"/>
      <c r="C228" s="229" t="s">
        <v>458</v>
      </c>
      <c r="D228" s="229" t="s">
        <v>135</v>
      </c>
      <c r="E228" s="230" t="s">
        <v>459</v>
      </c>
      <c r="F228" s="231" t="s">
        <v>460</v>
      </c>
      <c r="G228" s="232" t="s">
        <v>193</v>
      </c>
      <c r="H228" s="233">
        <v>1</v>
      </c>
      <c r="I228" s="106"/>
      <c r="J228" s="158">
        <f>ROUND(I228*H228,2)</f>
        <v>0</v>
      </c>
      <c r="K228" s="269"/>
      <c r="L228" s="168"/>
      <c r="M228" s="270" t="s">
        <v>1</v>
      </c>
      <c r="N228" s="271" t="s">
        <v>35</v>
      </c>
      <c r="O228" s="272">
        <v>0</v>
      </c>
      <c r="P228" s="272">
        <f>O228*H228</f>
        <v>0</v>
      </c>
      <c r="Q228" s="272">
        <v>0</v>
      </c>
      <c r="R228" s="272">
        <f>Q228*H228</f>
        <v>0</v>
      </c>
      <c r="S228" s="272">
        <v>0</v>
      </c>
      <c r="T228" s="273">
        <f>S228*H228</f>
        <v>0</v>
      </c>
      <c r="U228" s="169"/>
      <c r="V228" s="169"/>
      <c r="W228" s="169"/>
      <c r="X228" s="169"/>
      <c r="Y228" s="169"/>
      <c r="Z228" s="169"/>
      <c r="AA228" s="169"/>
      <c r="AB228" s="169"/>
      <c r="AC228" s="169"/>
      <c r="AD228" s="169"/>
      <c r="AE228" s="169"/>
      <c r="AR228" s="274" t="s">
        <v>139</v>
      </c>
      <c r="AT228" s="274" t="s">
        <v>135</v>
      </c>
      <c r="AU228" s="274" t="s">
        <v>80</v>
      </c>
      <c r="AY228" s="246" t="s">
        <v>132</v>
      </c>
      <c r="BE228" s="275">
        <f>IF(N228="základní",J228,0)</f>
        <v>0</v>
      </c>
      <c r="BF228" s="275">
        <f>IF(N228="snížená",J228,0)</f>
        <v>0</v>
      </c>
      <c r="BG228" s="275">
        <f>IF(N228="zákl. přenesená",J228,0)</f>
        <v>0</v>
      </c>
      <c r="BH228" s="275">
        <f>IF(N228="sníž. přenesená",J228,0)</f>
        <v>0</v>
      </c>
      <c r="BI228" s="275">
        <f>IF(N228="nulová",J228,0)</f>
        <v>0</v>
      </c>
      <c r="BJ228" s="246" t="s">
        <v>78</v>
      </c>
      <c r="BK228" s="275">
        <f>ROUND(I228*H228,2)</f>
        <v>0</v>
      </c>
      <c r="BL228" s="246" t="s">
        <v>139</v>
      </c>
      <c r="BM228" s="274" t="s">
        <v>461</v>
      </c>
    </row>
    <row r="229" spans="1:65" s="160" customFormat="1" ht="10.199999999999999">
      <c r="B229" s="234"/>
      <c r="D229" s="235" t="s">
        <v>160</v>
      </c>
      <c r="E229" s="236" t="s">
        <v>1</v>
      </c>
      <c r="F229" s="237" t="s">
        <v>462</v>
      </c>
      <c r="H229" s="238">
        <v>1</v>
      </c>
      <c r="I229" s="162"/>
      <c r="L229" s="234"/>
      <c r="M229" s="286"/>
      <c r="N229" s="287"/>
      <c r="O229" s="287"/>
      <c r="P229" s="287"/>
      <c r="Q229" s="287"/>
      <c r="R229" s="287"/>
      <c r="S229" s="287"/>
      <c r="T229" s="288"/>
      <c r="AT229" s="236" t="s">
        <v>160</v>
      </c>
      <c r="AU229" s="236" t="s">
        <v>80</v>
      </c>
      <c r="AV229" s="160" t="s">
        <v>80</v>
      </c>
      <c r="AW229" s="160" t="s">
        <v>27</v>
      </c>
      <c r="AX229" s="160" t="s">
        <v>78</v>
      </c>
      <c r="AY229" s="236" t="s">
        <v>132</v>
      </c>
    </row>
    <row r="230" spans="1:65" s="191" customFormat="1" ht="24.15" customHeight="1">
      <c r="A230" s="169"/>
      <c r="B230" s="168"/>
      <c r="C230" s="276" t="s">
        <v>463</v>
      </c>
      <c r="D230" s="276" t="s">
        <v>240</v>
      </c>
      <c r="E230" s="277" t="s">
        <v>464</v>
      </c>
      <c r="F230" s="278" t="s">
        <v>465</v>
      </c>
      <c r="G230" s="279" t="s">
        <v>232</v>
      </c>
      <c r="H230" s="280">
        <v>10</v>
      </c>
      <c r="I230" s="123"/>
      <c r="J230" s="281">
        <f>ROUND(I230*H230,2)</f>
        <v>0</v>
      </c>
      <c r="K230" s="282"/>
      <c r="L230" s="283"/>
      <c r="M230" s="302" t="s">
        <v>1</v>
      </c>
      <c r="N230" s="303" t="s">
        <v>35</v>
      </c>
      <c r="O230" s="304">
        <v>0</v>
      </c>
      <c r="P230" s="304">
        <f>O230*H230</f>
        <v>0</v>
      </c>
      <c r="Q230" s="304">
        <v>2.0000000000000002E-5</v>
      </c>
      <c r="R230" s="304">
        <f>Q230*H230</f>
        <v>2.0000000000000001E-4</v>
      </c>
      <c r="S230" s="304">
        <v>0</v>
      </c>
      <c r="T230" s="305">
        <f>S230*H230</f>
        <v>0</v>
      </c>
      <c r="U230" s="169"/>
      <c r="V230" s="169"/>
      <c r="W230" s="169"/>
      <c r="X230" s="169"/>
      <c r="Y230" s="169"/>
      <c r="Z230" s="169"/>
      <c r="AA230" s="169"/>
      <c r="AB230" s="169"/>
      <c r="AC230" s="169"/>
      <c r="AD230" s="169"/>
      <c r="AE230" s="169"/>
      <c r="AR230" s="274" t="s">
        <v>139</v>
      </c>
      <c r="AT230" s="274" t="s">
        <v>240</v>
      </c>
      <c r="AU230" s="274" t="s">
        <v>80</v>
      </c>
      <c r="AY230" s="246" t="s">
        <v>132</v>
      </c>
      <c r="BE230" s="275">
        <f>IF(N230="základní",J230,0)</f>
        <v>0</v>
      </c>
      <c r="BF230" s="275">
        <f>IF(N230="snížená",J230,0)</f>
        <v>0</v>
      </c>
      <c r="BG230" s="275">
        <f>IF(N230="zákl. přenesená",J230,0)</f>
        <v>0</v>
      </c>
      <c r="BH230" s="275">
        <f>IF(N230="sníž. přenesená",J230,0)</f>
        <v>0</v>
      </c>
      <c r="BI230" s="275">
        <f>IF(N230="nulová",J230,0)</f>
        <v>0</v>
      </c>
      <c r="BJ230" s="246" t="s">
        <v>78</v>
      </c>
      <c r="BK230" s="275">
        <f>ROUND(I230*H230,2)</f>
        <v>0</v>
      </c>
      <c r="BL230" s="246" t="s">
        <v>139</v>
      </c>
      <c r="BM230" s="274" t="s">
        <v>466</v>
      </c>
    </row>
    <row r="231" spans="1:65" s="191" customFormat="1" ht="6.9" customHeight="1">
      <c r="A231" s="169"/>
      <c r="B231" s="199"/>
      <c r="C231" s="200"/>
      <c r="D231" s="200"/>
      <c r="E231" s="200"/>
      <c r="F231" s="200"/>
      <c r="G231" s="200"/>
      <c r="H231" s="200"/>
      <c r="I231" s="240"/>
      <c r="J231" s="200"/>
      <c r="K231" s="200"/>
      <c r="L231" s="168"/>
      <c r="M231" s="169"/>
      <c r="O231" s="169"/>
      <c r="P231" s="169"/>
      <c r="Q231" s="169"/>
      <c r="R231" s="169"/>
      <c r="S231" s="169"/>
      <c r="T231" s="169"/>
      <c r="U231" s="169"/>
      <c r="V231" s="169"/>
      <c r="W231" s="169"/>
      <c r="X231" s="169"/>
      <c r="Y231" s="169"/>
      <c r="Z231" s="169"/>
      <c r="AA231" s="169"/>
      <c r="AB231" s="169"/>
      <c r="AC231" s="169"/>
      <c r="AD231" s="169"/>
      <c r="AE231" s="169"/>
    </row>
  </sheetData>
  <sheetProtection sheet="1" objects="1" scenarios="1"/>
  <autoFilter ref="C128:K230" xr:uid="{00000000-0009-0000-0000-000002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234"/>
  <sheetViews>
    <sheetView showGridLines="0" topLeftCell="A219" workbookViewId="0">
      <selection activeCell="I227" sqref="I227"/>
    </sheetView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s="84" customFormat="1" ht="10.199999999999999"/>
    <row r="2" spans="1:46" s="84" customFormat="1" ht="36.9" customHeight="1">
      <c r="L2" s="244" t="s">
        <v>5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246" t="s">
        <v>86</v>
      </c>
    </row>
    <row r="3" spans="1:46" s="84" customFormat="1" ht="6.9" customHeight="1">
      <c r="B3" s="241"/>
      <c r="C3" s="242"/>
      <c r="D3" s="242"/>
      <c r="E3" s="242"/>
      <c r="F3" s="242"/>
      <c r="G3" s="242"/>
      <c r="H3" s="242"/>
      <c r="I3" s="242"/>
      <c r="J3" s="242"/>
      <c r="K3" s="242"/>
      <c r="L3" s="163"/>
      <c r="AT3" s="246" t="s">
        <v>80</v>
      </c>
    </row>
    <row r="4" spans="1:46" s="84" customFormat="1" ht="24.9" customHeight="1">
      <c r="B4" s="163"/>
      <c r="D4" s="164" t="s">
        <v>93</v>
      </c>
      <c r="L4" s="163"/>
      <c r="M4" s="247" t="s">
        <v>10</v>
      </c>
      <c r="AT4" s="246" t="s">
        <v>3</v>
      </c>
    </row>
    <row r="5" spans="1:46" s="84" customFormat="1" ht="6.9" customHeight="1">
      <c r="B5" s="163"/>
      <c r="L5" s="163"/>
    </row>
    <row r="6" spans="1:46" s="84" customFormat="1" ht="12" customHeight="1">
      <c r="B6" s="163"/>
      <c r="D6" s="165" t="s">
        <v>14</v>
      </c>
      <c r="L6" s="163"/>
    </row>
    <row r="7" spans="1:46" s="84" customFormat="1" ht="16.5" customHeight="1">
      <c r="B7" s="163"/>
      <c r="E7" s="166" t="str">
        <f>'Rekapitulace stavby'!K6</f>
        <v>ETAPA JEN NSB</v>
      </c>
      <c r="F7" s="167"/>
      <c r="G7" s="167"/>
      <c r="H7" s="167"/>
      <c r="L7" s="163"/>
    </row>
    <row r="8" spans="1:46" s="191" customFormat="1" ht="12" customHeight="1">
      <c r="A8" s="169"/>
      <c r="B8" s="168"/>
      <c r="C8" s="169"/>
      <c r="D8" s="165" t="s">
        <v>94</v>
      </c>
      <c r="E8" s="169"/>
      <c r="F8" s="169"/>
      <c r="G8" s="169"/>
      <c r="H8" s="169"/>
      <c r="I8" s="169"/>
      <c r="J8" s="169"/>
      <c r="K8" s="169"/>
      <c r="L8" s="190"/>
      <c r="S8" s="169"/>
      <c r="T8" s="169"/>
      <c r="U8" s="169"/>
      <c r="V8" s="169"/>
      <c r="W8" s="169"/>
      <c r="X8" s="169"/>
      <c r="Y8" s="169"/>
      <c r="Z8" s="169"/>
      <c r="AA8" s="169"/>
      <c r="AB8" s="169"/>
      <c r="AC8" s="169"/>
      <c r="AD8" s="169"/>
      <c r="AE8" s="169"/>
    </row>
    <row r="9" spans="1:46" s="191" customFormat="1" ht="16.5" customHeight="1">
      <c r="A9" s="169"/>
      <c r="B9" s="168"/>
      <c r="C9" s="169"/>
      <c r="D9" s="169"/>
      <c r="E9" s="170" t="s">
        <v>467</v>
      </c>
      <c r="F9" s="171"/>
      <c r="G9" s="171"/>
      <c r="H9" s="171"/>
      <c r="I9" s="169"/>
      <c r="J9" s="169"/>
      <c r="K9" s="169"/>
      <c r="L9" s="190"/>
      <c r="S9" s="169"/>
      <c r="T9" s="169"/>
      <c r="U9" s="169"/>
      <c r="V9" s="169"/>
      <c r="W9" s="169"/>
      <c r="X9" s="169"/>
      <c r="Y9" s="169"/>
      <c r="Z9" s="169"/>
      <c r="AA9" s="169"/>
      <c r="AB9" s="169"/>
      <c r="AC9" s="169"/>
      <c r="AD9" s="169"/>
      <c r="AE9" s="169"/>
    </row>
    <row r="10" spans="1:46" s="191" customFormat="1" ht="10.199999999999999">
      <c r="A10" s="169"/>
      <c r="B10" s="168"/>
      <c r="C10" s="169"/>
      <c r="D10" s="169"/>
      <c r="E10" s="169"/>
      <c r="F10" s="169"/>
      <c r="G10" s="169"/>
      <c r="H10" s="169"/>
      <c r="I10" s="169"/>
      <c r="J10" s="169"/>
      <c r="K10" s="169"/>
      <c r="L10" s="190"/>
      <c r="S10" s="169"/>
      <c r="T10" s="169"/>
      <c r="U10" s="169"/>
      <c r="V10" s="169"/>
      <c r="W10" s="169"/>
      <c r="X10" s="169"/>
      <c r="Y10" s="169"/>
      <c r="Z10" s="169"/>
      <c r="AA10" s="169"/>
      <c r="AB10" s="169"/>
      <c r="AC10" s="169"/>
      <c r="AD10" s="169"/>
      <c r="AE10" s="169"/>
    </row>
    <row r="11" spans="1:46" s="191" customFormat="1" ht="12" customHeight="1">
      <c r="A11" s="169"/>
      <c r="B11" s="168"/>
      <c r="C11" s="169"/>
      <c r="D11" s="165" t="s">
        <v>16</v>
      </c>
      <c r="E11" s="169"/>
      <c r="F11" s="172" t="s">
        <v>1</v>
      </c>
      <c r="G11" s="169"/>
      <c r="H11" s="169"/>
      <c r="I11" s="165" t="s">
        <v>17</v>
      </c>
      <c r="J11" s="172" t="s">
        <v>1</v>
      </c>
      <c r="K11" s="169"/>
      <c r="L11" s="190"/>
      <c r="S11" s="169"/>
      <c r="T11" s="169"/>
      <c r="U11" s="169"/>
      <c r="V11" s="169"/>
      <c r="W11" s="169"/>
      <c r="X11" s="169"/>
      <c r="Y11" s="169"/>
      <c r="Z11" s="169"/>
      <c r="AA11" s="169"/>
      <c r="AB11" s="169"/>
      <c r="AC11" s="169"/>
      <c r="AD11" s="169"/>
      <c r="AE11" s="169"/>
    </row>
    <row r="12" spans="1:46" s="191" customFormat="1" ht="12" customHeight="1">
      <c r="A12" s="169"/>
      <c r="B12" s="168"/>
      <c r="C12" s="169"/>
      <c r="D12" s="165" t="s">
        <v>18</v>
      </c>
      <c r="E12" s="169"/>
      <c r="F12" s="172" t="s">
        <v>96</v>
      </c>
      <c r="G12" s="169"/>
      <c r="H12" s="169"/>
      <c r="I12" s="165" t="s">
        <v>20</v>
      </c>
      <c r="J12" s="173" t="str">
        <f>'Rekapitulace stavby'!AN8</f>
        <v>23. 6. 2025</v>
      </c>
      <c r="K12" s="169"/>
      <c r="L12" s="190"/>
      <c r="S12" s="169"/>
      <c r="T12" s="169"/>
      <c r="U12" s="169"/>
      <c r="V12" s="169"/>
      <c r="W12" s="169"/>
      <c r="X12" s="169"/>
      <c r="Y12" s="169"/>
      <c r="Z12" s="169"/>
      <c r="AA12" s="169"/>
      <c r="AB12" s="169"/>
      <c r="AC12" s="169"/>
      <c r="AD12" s="169"/>
      <c r="AE12" s="169"/>
    </row>
    <row r="13" spans="1:46" s="191" customFormat="1" ht="10.8" customHeight="1">
      <c r="A13" s="169"/>
      <c r="B13" s="168"/>
      <c r="C13" s="169"/>
      <c r="D13" s="169"/>
      <c r="E13" s="169"/>
      <c r="F13" s="169"/>
      <c r="G13" s="169"/>
      <c r="H13" s="169"/>
      <c r="I13" s="169"/>
      <c r="J13" s="169"/>
      <c r="K13" s="169"/>
      <c r="L13" s="190"/>
      <c r="S13" s="169"/>
      <c r="T13" s="169"/>
      <c r="U13" s="169"/>
      <c r="V13" s="169"/>
      <c r="W13" s="169"/>
      <c r="X13" s="169"/>
      <c r="Y13" s="169"/>
      <c r="Z13" s="169"/>
      <c r="AA13" s="169"/>
      <c r="AB13" s="169"/>
      <c r="AC13" s="169"/>
      <c r="AD13" s="169"/>
      <c r="AE13" s="169"/>
    </row>
    <row r="14" spans="1:46" s="191" customFormat="1" ht="12" customHeight="1">
      <c r="A14" s="169"/>
      <c r="B14" s="168"/>
      <c r="C14" s="169"/>
      <c r="D14" s="165" t="s">
        <v>22</v>
      </c>
      <c r="E14" s="169"/>
      <c r="F14" s="169"/>
      <c r="G14" s="169"/>
      <c r="H14" s="169"/>
      <c r="I14" s="165" t="s">
        <v>23</v>
      </c>
      <c r="J14" s="172" t="s">
        <v>97</v>
      </c>
      <c r="K14" s="169"/>
      <c r="L14" s="190"/>
      <c r="S14" s="169"/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</row>
    <row r="15" spans="1:46" s="191" customFormat="1" ht="18" customHeight="1">
      <c r="A15" s="169"/>
      <c r="B15" s="168"/>
      <c r="C15" s="169"/>
      <c r="D15" s="169"/>
      <c r="E15" s="172" t="s">
        <v>98</v>
      </c>
      <c r="F15" s="169"/>
      <c r="G15" s="169"/>
      <c r="H15" s="169"/>
      <c r="I15" s="165" t="s">
        <v>24</v>
      </c>
      <c r="J15" s="172" t="s">
        <v>1</v>
      </c>
      <c r="K15" s="169"/>
      <c r="L15" s="190"/>
      <c r="S15" s="169"/>
      <c r="T15" s="169"/>
      <c r="U15" s="169"/>
      <c r="V15" s="169"/>
      <c r="W15" s="169"/>
      <c r="X15" s="169"/>
      <c r="Y15" s="169"/>
      <c r="Z15" s="169"/>
      <c r="AA15" s="169"/>
      <c r="AB15" s="169"/>
      <c r="AC15" s="169"/>
      <c r="AD15" s="169"/>
      <c r="AE15" s="169"/>
    </row>
    <row r="16" spans="1:46" s="191" customFormat="1" ht="6.9" customHeight="1">
      <c r="A16" s="169"/>
      <c r="B16" s="168"/>
      <c r="C16" s="169"/>
      <c r="D16" s="169"/>
      <c r="E16" s="169"/>
      <c r="F16" s="169"/>
      <c r="G16" s="169"/>
      <c r="H16" s="169"/>
      <c r="I16" s="169"/>
      <c r="J16" s="169"/>
      <c r="K16" s="169"/>
      <c r="L16" s="190"/>
      <c r="S16" s="169"/>
      <c r="T16" s="169"/>
      <c r="U16" s="169"/>
      <c r="V16" s="169"/>
      <c r="W16" s="169"/>
      <c r="X16" s="169"/>
      <c r="Y16" s="169"/>
      <c r="Z16" s="169"/>
      <c r="AA16" s="169"/>
      <c r="AB16" s="169"/>
      <c r="AC16" s="169"/>
      <c r="AD16" s="169"/>
      <c r="AE16" s="169"/>
    </row>
    <row r="17" spans="1:31" s="191" customFormat="1" ht="12" customHeight="1">
      <c r="A17" s="169"/>
      <c r="B17" s="168"/>
      <c r="C17" s="169"/>
      <c r="D17" s="165" t="s">
        <v>25</v>
      </c>
      <c r="E17" s="169"/>
      <c r="F17" s="169"/>
      <c r="G17" s="169"/>
      <c r="H17" s="169"/>
      <c r="I17" s="165" t="s">
        <v>23</v>
      </c>
      <c r="J17" s="172" t="str">
        <f>'Rekapitulace stavby'!AN13</f>
        <v/>
      </c>
      <c r="K17" s="169"/>
      <c r="L17" s="190"/>
      <c r="S17" s="169"/>
      <c r="T17" s="169"/>
      <c r="U17" s="169"/>
      <c r="V17" s="169"/>
      <c r="W17" s="169"/>
      <c r="X17" s="169"/>
      <c r="Y17" s="169"/>
      <c r="Z17" s="169"/>
      <c r="AA17" s="169"/>
      <c r="AB17" s="169"/>
      <c r="AC17" s="169"/>
      <c r="AD17" s="169"/>
      <c r="AE17" s="169"/>
    </row>
    <row r="18" spans="1:31" s="191" customFormat="1" ht="18" customHeight="1">
      <c r="A18" s="169"/>
      <c r="B18" s="168"/>
      <c r="C18" s="169"/>
      <c r="D18" s="169"/>
      <c r="E18" s="248" t="str">
        <f>'Rekapitulace stavby'!E14</f>
        <v xml:space="preserve"> </v>
      </c>
      <c r="F18" s="248"/>
      <c r="G18" s="248"/>
      <c r="H18" s="248"/>
      <c r="I18" s="165" t="s">
        <v>24</v>
      </c>
      <c r="J18" s="172" t="str">
        <f>'Rekapitulace stavby'!AN14</f>
        <v/>
      </c>
      <c r="K18" s="169"/>
      <c r="L18" s="190"/>
      <c r="S18" s="169"/>
      <c r="T18" s="169"/>
      <c r="U18" s="169"/>
      <c r="V18" s="169"/>
      <c r="W18" s="169"/>
      <c r="X18" s="169"/>
      <c r="Y18" s="169"/>
      <c r="Z18" s="169"/>
      <c r="AA18" s="169"/>
      <c r="AB18" s="169"/>
      <c r="AC18" s="169"/>
      <c r="AD18" s="169"/>
      <c r="AE18" s="169"/>
    </row>
    <row r="19" spans="1:31" s="191" customFormat="1" ht="6.9" customHeight="1">
      <c r="A19" s="169"/>
      <c r="B19" s="168"/>
      <c r="C19" s="169"/>
      <c r="D19" s="169"/>
      <c r="E19" s="169"/>
      <c r="F19" s="169"/>
      <c r="G19" s="169"/>
      <c r="H19" s="169"/>
      <c r="I19" s="169"/>
      <c r="J19" s="169"/>
      <c r="K19" s="169"/>
      <c r="L19" s="190"/>
      <c r="S19" s="169"/>
      <c r="T19" s="169"/>
      <c r="U19" s="169"/>
      <c r="V19" s="169"/>
      <c r="W19" s="169"/>
      <c r="X19" s="169"/>
      <c r="Y19" s="169"/>
      <c r="Z19" s="169"/>
      <c r="AA19" s="169"/>
      <c r="AB19" s="169"/>
      <c r="AC19" s="169"/>
      <c r="AD19" s="169"/>
      <c r="AE19" s="169"/>
    </row>
    <row r="20" spans="1:31" s="191" customFormat="1" ht="12" customHeight="1">
      <c r="A20" s="169"/>
      <c r="B20" s="168"/>
      <c r="C20" s="169"/>
      <c r="D20" s="165" t="s">
        <v>26</v>
      </c>
      <c r="E20" s="169"/>
      <c r="F20" s="169"/>
      <c r="G20" s="169"/>
      <c r="H20" s="169"/>
      <c r="I20" s="165" t="s">
        <v>23</v>
      </c>
      <c r="J20" s="172" t="s">
        <v>207</v>
      </c>
      <c r="K20" s="169"/>
      <c r="L20" s="190"/>
      <c r="S20" s="169"/>
      <c r="T20" s="169"/>
      <c r="U20" s="169"/>
      <c r="V20" s="169"/>
      <c r="W20" s="169"/>
      <c r="X20" s="169"/>
      <c r="Y20" s="169"/>
      <c r="Z20" s="169"/>
      <c r="AA20" s="169"/>
      <c r="AB20" s="169"/>
      <c r="AC20" s="169"/>
      <c r="AD20" s="169"/>
      <c r="AE20" s="169"/>
    </row>
    <row r="21" spans="1:31" s="191" customFormat="1" ht="18" customHeight="1">
      <c r="A21" s="169"/>
      <c r="B21" s="168"/>
      <c r="C21" s="169"/>
      <c r="D21" s="169"/>
      <c r="E21" s="172" t="s">
        <v>208</v>
      </c>
      <c r="F21" s="169"/>
      <c r="G21" s="169"/>
      <c r="H21" s="169"/>
      <c r="I21" s="165" t="s">
        <v>24</v>
      </c>
      <c r="J21" s="172" t="s">
        <v>209</v>
      </c>
      <c r="K21" s="169"/>
      <c r="L21" s="190"/>
      <c r="S21" s="169"/>
      <c r="T21" s="169"/>
      <c r="U21" s="169"/>
      <c r="V21" s="169"/>
      <c r="W21" s="169"/>
      <c r="X21" s="169"/>
      <c r="Y21" s="169"/>
      <c r="Z21" s="169"/>
      <c r="AA21" s="169"/>
      <c r="AB21" s="169"/>
      <c r="AC21" s="169"/>
      <c r="AD21" s="169"/>
      <c r="AE21" s="169"/>
    </row>
    <row r="22" spans="1:31" s="191" customFormat="1" ht="6.9" customHeight="1">
      <c r="A22" s="169"/>
      <c r="B22" s="168"/>
      <c r="C22" s="169"/>
      <c r="D22" s="169"/>
      <c r="E22" s="169"/>
      <c r="F22" s="169"/>
      <c r="G22" s="169"/>
      <c r="H22" s="169"/>
      <c r="I22" s="169"/>
      <c r="J22" s="169"/>
      <c r="K22" s="169"/>
      <c r="L22" s="190"/>
      <c r="S22" s="169"/>
      <c r="T22" s="169"/>
      <c r="U22" s="169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  <row r="23" spans="1:31" s="191" customFormat="1" ht="12" customHeight="1">
      <c r="A23" s="169"/>
      <c r="B23" s="168"/>
      <c r="C23" s="169"/>
      <c r="D23" s="165" t="s">
        <v>28</v>
      </c>
      <c r="E23" s="169"/>
      <c r="F23" s="169"/>
      <c r="G23" s="169"/>
      <c r="H23" s="169"/>
      <c r="I23" s="165" t="s">
        <v>23</v>
      </c>
      <c r="J23" s="172" t="s">
        <v>207</v>
      </c>
      <c r="K23" s="169"/>
      <c r="L23" s="190"/>
      <c r="S23" s="169"/>
      <c r="T23" s="169"/>
      <c r="U23" s="169"/>
      <c r="V23" s="169"/>
      <c r="W23" s="169"/>
      <c r="X23" s="169"/>
      <c r="Y23" s="169"/>
      <c r="Z23" s="169"/>
      <c r="AA23" s="169"/>
      <c r="AB23" s="169"/>
      <c r="AC23" s="169"/>
      <c r="AD23" s="169"/>
      <c r="AE23" s="169"/>
    </row>
    <row r="24" spans="1:31" s="191" customFormat="1" ht="18" customHeight="1">
      <c r="A24" s="169"/>
      <c r="B24" s="168"/>
      <c r="C24" s="169"/>
      <c r="D24" s="169"/>
      <c r="E24" s="172" t="s">
        <v>208</v>
      </c>
      <c r="F24" s="169"/>
      <c r="G24" s="169"/>
      <c r="H24" s="169"/>
      <c r="I24" s="165" t="s">
        <v>24</v>
      </c>
      <c r="J24" s="172" t="s">
        <v>209</v>
      </c>
      <c r="K24" s="169"/>
      <c r="L24" s="190"/>
      <c r="S24" s="169"/>
      <c r="T24" s="169"/>
      <c r="U24" s="169"/>
      <c r="V24" s="169"/>
      <c r="W24" s="169"/>
      <c r="X24" s="169"/>
      <c r="Y24" s="169"/>
      <c r="Z24" s="169"/>
      <c r="AA24" s="169"/>
      <c r="AB24" s="169"/>
      <c r="AC24" s="169"/>
      <c r="AD24" s="169"/>
      <c r="AE24" s="169"/>
    </row>
    <row r="25" spans="1:31" s="191" customFormat="1" ht="6.9" customHeight="1">
      <c r="A25" s="169"/>
      <c r="B25" s="168"/>
      <c r="C25" s="169"/>
      <c r="D25" s="169"/>
      <c r="E25" s="169"/>
      <c r="F25" s="169"/>
      <c r="G25" s="169"/>
      <c r="H25" s="169"/>
      <c r="I25" s="169"/>
      <c r="J25" s="169"/>
      <c r="K25" s="169"/>
      <c r="L25" s="190"/>
      <c r="S25" s="169"/>
      <c r="T25" s="169"/>
      <c r="U25" s="169"/>
      <c r="V25" s="169"/>
      <c r="W25" s="169"/>
      <c r="X25" s="169"/>
      <c r="Y25" s="169"/>
      <c r="Z25" s="169"/>
      <c r="AA25" s="169"/>
      <c r="AB25" s="169"/>
      <c r="AC25" s="169"/>
      <c r="AD25" s="169"/>
      <c r="AE25" s="169"/>
    </row>
    <row r="26" spans="1:31" s="191" customFormat="1" ht="12" customHeight="1">
      <c r="A26" s="169"/>
      <c r="B26" s="168"/>
      <c r="C26" s="169"/>
      <c r="D26" s="165" t="s">
        <v>29</v>
      </c>
      <c r="E26" s="169"/>
      <c r="F26" s="169"/>
      <c r="G26" s="169"/>
      <c r="H26" s="169"/>
      <c r="I26" s="169"/>
      <c r="J26" s="169"/>
      <c r="K26" s="169"/>
      <c r="L26" s="190"/>
      <c r="S26" s="169"/>
      <c r="T26" s="169"/>
      <c r="U26" s="169"/>
      <c r="V26" s="169"/>
      <c r="W26" s="169"/>
      <c r="X26" s="169"/>
      <c r="Y26" s="169"/>
      <c r="Z26" s="169"/>
      <c r="AA26" s="169"/>
      <c r="AB26" s="169"/>
      <c r="AC26" s="169"/>
      <c r="AD26" s="169"/>
      <c r="AE26" s="169"/>
    </row>
    <row r="27" spans="1:31" s="250" customFormat="1" ht="16.5" customHeight="1">
      <c r="A27" s="175"/>
      <c r="B27" s="174"/>
      <c r="C27" s="175"/>
      <c r="D27" s="175"/>
      <c r="E27" s="176" t="s">
        <v>1</v>
      </c>
      <c r="F27" s="176"/>
      <c r="G27" s="176"/>
      <c r="H27" s="176"/>
      <c r="I27" s="175"/>
      <c r="J27" s="175"/>
      <c r="K27" s="175"/>
      <c r="L27" s="249"/>
      <c r="S27" s="175"/>
      <c r="T27" s="175"/>
      <c r="U27" s="175"/>
      <c r="V27" s="175"/>
      <c r="W27" s="175"/>
      <c r="X27" s="175"/>
      <c r="Y27" s="175"/>
      <c r="Z27" s="175"/>
      <c r="AA27" s="175"/>
      <c r="AB27" s="175"/>
      <c r="AC27" s="175"/>
      <c r="AD27" s="175"/>
      <c r="AE27" s="175"/>
    </row>
    <row r="28" spans="1:31" s="191" customFormat="1" ht="6.9" customHeight="1">
      <c r="A28" s="169"/>
      <c r="B28" s="168"/>
      <c r="C28" s="169"/>
      <c r="D28" s="169"/>
      <c r="E28" s="169"/>
      <c r="F28" s="169"/>
      <c r="G28" s="169"/>
      <c r="H28" s="169"/>
      <c r="I28" s="169"/>
      <c r="J28" s="169"/>
      <c r="K28" s="169"/>
      <c r="L28" s="190"/>
      <c r="S28" s="169"/>
      <c r="T28" s="169"/>
      <c r="U28" s="169"/>
      <c r="V28" s="169"/>
      <c r="W28" s="169"/>
      <c r="X28" s="169"/>
      <c r="Y28" s="169"/>
      <c r="Z28" s="169"/>
      <c r="AA28" s="169"/>
      <c r="AB28" s="169"/>
      <c r="AC28" s="169"/>
      <c r="AD28" s="169"/>
      <c r="AE28" s="169"/>
    </row>
    <row r="29" spans="1:31" s="191" customFormat="1" ht="6.9" customHeight="1">
      <c r="A29" s="169"/>
      <c r="B29" s="168"/>
      <c r="C29" s="169"/>
      <c r="D29" s="177"/>
      <c r="E29" s="177"/>
      <c r="F29" s="177"/>
      <c r="G29" s="177"/>
      <c r="H29" s="177"/>
      <c r="I29" s="177"/>
      <c r="J29" s="177"/>
      <c r="K29" s="177"/>
      <c r="L29" s="190"/>
      <c r="S29" s="169"/>
      <c r="T29" s="169"/>
      <c r="U29" s="169"/>
      <c r="V29" s="169"/>
      <c r="W29" s="169"/>
      <c r="X29" s="169"/>
      <c r="Y29" s="169"/>
      <c r="Z29" s="169"/>
      <c r="AA29" s="169"/>
      <c r="AB29" s="169"/>
      <c r="AC29" s="169"/>
      <c r="AD29" s="169"/>
      <c r="AE29" s="169"/>
    </row>
    <row r="30" spans="1:31" s="191" customFormat="1" ht="25.35" customHeight="1">
      <c r="A30" s="169"/>
      <c r="B30" s="168"/>
      <c r="C30" s="169"/>
      <c r="D30" s="178" t="s">
        <v>30</v>
      </c>
      <c r="E30" s="169"/>
      <c r="F30" s="169"/>
      <c r="G30" s="169"/>
      <c r="H30" s="169"/>
      <c r="I30" s="169"/>
      <c r="J30" s="179">
        <f>ROUND(J128, 2)</f>
        <v>0</v>
      </c>
      <c r="K30" s="169"/>
      <c r="L30" s="190"/>
      <c r="S30" s="169"/>
      <c r="T30" s="169"/>
      <c r="U30" s="169"/>
      <c r="V30" s="169"/>
      <c r="W30" s="169"/>
      <c r="X30" s="169"/>
      <c r="Y30" s="169"/>
      <c r="Z30" s="169"/>
      <c r="AA30" s="169"/>
      <c r="AB30" s="169"/>
      <c r="AC30" s="169"/>
      <c r="AD30" s="169"/>
      <c r="AE30" s="169"/>
    </row>
    <row r="31" spans="1:31" s="191" customFormat="1" ht="6.9" customHeight="1">
      <c r="A31" s="169"/>
      <c r="B31" s="168"/>
      <c r="C31" s="169"/>
      <c r="D31" s="177"/>
      <c r="E31" s="177"/>
      <c r="F31" s="177"/>
      <c r="G31" s="177"/>
      <c r="H31" s="177"/>
      <c r="I31" s="177"/>
      <c r="J31" s="177"/>
      <c r="K31" s="177"/>
      <c r="L31" s="190"/>
      <c r="S31" s="169"/>
      <c r="T31" s="169"/>
      <c r="U31" s="169"/>
      <c r="V31" s="169"/>
      <c r="W31" s="169"/>
      <c r="X31" s="169"/>
      <c r="Y31" s="169"/>
      <c r="Z31" s="169"/>
      <c r="AA31" s="169"/>
      <c r="AB31" s="169"/>
      <c r="AC31" s="169"/>
      <c r="AD31" s="169"/>
      <c r="AE31" s="169"/>
    </row>
    <row r="32" spans="1:31" s="191" customFormat="1" ht="14.4" customHeight="1">
      <c r="A32" s="169"/>
      <c r="B32" s="168"/>
      <c r="C32" s="169"/>
      <c r="D32" s="169"/>
      <c r="E32" s="169"/>
      <c r="F32" s="180" t="s">
        <v>32</v>
      </c>
      <c r="G32" s="169"/>
      <c r="H32" s="169"/>
      <c r="I32" s="180" t="s">
        <v>31</v>
      </c>
      <c r="J32" s="180" t="s">
        <v>33</v>
      </c>
      <c r="K32" s="169"/>
      <c r="L32" s="190"/>
      <c r="S32" s="169"/>
      <c r="T32" s="169"/>
      <c r="U32" s="169"/>
      <c r="V32" s="169"/>
      <c r="W32" s="169"/>
      <c r="X32" s="169"/>
      <c r="Y32" s="169"/>
      <c r="Z32" s="169"/>
      <c r="AA32" s="169"/>
      <c r="AB32" s="169"/>
      <c r="AC32" s="169"/>
      <c r="AD32" s="169"/>
      <c r="AE32" s="169"/>
    </row>
    <row r="33" spans="1:31" s="191" customFormat="1" ht="14.4" customHeight="1">
      <c r="A33" s="169"/>
      <c r="B33" s="168"/>
      <c r="C33" s="169"/>
      <c r="D33" s="181" t="s">
        <v>34</v>
      </c>
      <c r="E33" s="165" t="s">
        <v>35</v>
      </c>
      <c r="F33" s="182">
        <f>ROUND((SUM(BE128:BE232)),  2)</f>
        <v>0</v>
      </c>
      <c r="G33" s="169"/>
      <c r="H33" s="169"/>
      <c r="I33" s="183">
        <v>0.21</v>
      </c>
      <c r="J33" s="182">
        <f>ROUND(((SUM(BE128:BE232))*I33),  2)</f>
        <v>0</v>
      </c>
      <c r="K33" s="169"/>
      <c r="L33" s="190"/>
      <c r="S33" s="169"/>
      <c r="T33" s="169"/>
      <c r="U33" s="169"/>
      <c r="V33" s="169"/>
      <c r="W33" s="169"/>
      <c r="X33" s="169"/>
      <c r="Y33" s="169"/>
      <c r="Z33" s="169"/>
      <c r="AA33" s="169"/>
      <c r="AB33" s="169"/>
      <c r="AC33" s="169"/>
      <c r="AD33" s="169"/>
      <c r="AE33" s="169"/>
    </row>
    <row r="34" spans="1:31" s="191" customFormat="1" ht="14.4" customHeight="1">
      <c r="A34" s="169"/>
      <c r="B34" s="168"/>
      <c r="C34" s="169"/>
      <c r="D34" s="169"/>
      <c r="E34" s="165" t="s">
        <v>36</v>
      </c>
      <c r="F34" s="182">
        <f>ROUND((SUM(BF128:BF232)),  2)</f>
        <v>0</v>
      </c>
      <c r="G34" s="169"/>
      <c r="H34" s="169"/>
      <c r="I34" s="183">
        <v>0.12</v>
      </c>
      <c r="J34" s="182">
        <f>ROUND(((SUM(BF128:BF232))*I34),  2)</f>
        <v>0</v>
      </c>
      <c r="K34" s="169"/>
      <c r="L34" s="190"/>
      <c r="S34" s="169"/>
      <c r="T34" s="169"/>
      <c r="U34" s="169"/>
      <c r="V34" s="169"/>
      <c r="W34" s="169"/>
      <c r="X34" s="169"/>
      <c r="Y34" s="169"/>
      <c r="Z34" s="169"/>
      <c r="AA34" s="169"/>
      <c r="AB34" s="169"/>
      <c r="AC34" s="169"/>
      <c r="AD34" s="169"/>
      <c r="AE34" s="169"/>
    </row>
    <row r="35" spans="1:31" s="191" customFormat="1" ht="14.4" hidden="1" customHeight="1">
      <c r="A35" s="169"/>
      <c r="B35" s="168"/>
      <c r="C35" s="169"/>
      <c r="D35" s="169"/>
      <c r="E35" s="165" t="s">
        <v>37</v>
      </c>
      <c r="F35" s="182">
        <f>ROUND((SUM(BG128:BG232)),  2)</f>
        <v>0</v>
      </c>
      <c r="G35" s="169"/>
      <c r="H35" s="169"/>
      <c r="I35" s="183">
        <v>0.21</v>
      </c>
      <c r="J35" s="182">
        <f>0</f>
        <v>0</v>
      </c>
      <c r="K35" s="169"/>
      <c r="L35" s="190"/>
      <c r="S35" s="169"/>
      <c r="T35" s="169"/>
      <c r="U35" s="169"/>
      <c r="V35" s="169"/>
      <c r="W35" s="169"/>
      <c r="X35" s="169"/>
      <c r="Y35" s="169"/>
      <c r="Z35" s="169"/>
      <c r="AA35" s="169"/>
      <c r="AB35" s="169"/>
      <c r="AC35" s="169"/>
      <c r="AD35" s="169"/>
      <c r="AE35" s="169"/>
    </row>
    <row r="36" spans="1:31" s="191" customFormat="1" ht="14.4" hidden="1" customHeight="1">
      <c r="A36" s="169"/>
      <c r="B36" s="168"/>
      <c r="C36" s="169"/>
      <c r="D36" s="169"/>
      <c r="E36" s="165" t="s">
        <v>38</v>
      </c>
      <c r="F36" s="182">
        <f>ROUND((SUM(BH128:BH232)),  2)</f>
        <v>0</v>
      </c>
      <c r="G36" s="169"/>
      <c r="H36" s="169"/>
      <c r="I36" s="183">
        <v>0.12</v>
      </c>
      <c r="J36" s="182">
        <f>0</f>
        <v>0</v>
      </c>
      <c r="K36" s="169"/>
      <c r="L36" s="190"/>
      <c r="S36" s="169"/>
      <c r="T36" s="169"/>
      <c r="U36" s="169"/>
      <c r="V36" s="169"/>
      <c r="W36" s="169"/>
      <c r="X36" s="169"/>
      <c r="Y36" s="169"/>
      <c r="Z36" s="169"/>
      <c r="AA36" s="169"/>
      <c r="AB36" s="169"/>
      <c r="AC36" s="169"/>
      <c r="AD36" s="169"/>
      <c r="AE36" s="169"/>
    </row>
    <row r="37" spans="1:31" s="191" customFormat="1" ht="14.4" hidden="1" customHeight="1">
      <c r="A37" s="169"/>
      <c r="B37" s="168"/>
      <c r="C37" s="169"/>
      <c r="D37" s="169"/>
      <c r="E37" s="165" t="s">
        <v>39</v>
      </c>
      <c r="F37" s="182">
        <f>ROUND((SUM(BI128:BI232)),  2)</f>
        <v>0</v>
      </c>
      <c r="G37" s="169"/>
      <c r="H37" s="169"/>
      <c r="I37" s="183">
        <v>0</v>
      </c>
      <c r="J37" s="182">
        <f>0</f>
        <v>0</v>
      </c>
      <c r="K37" s="169"/>
      <c r="L37" s="190"/>
      <c r="S37" s="169"/>
      <c r="T37" s="169"/>
      <c r="U37" s="169"/>
      <c r="V37" s="169"/>
      <c r="W37" s="169"/>
      <c r="X37" s="169"/>
      <c r="Y37" s="169"/>
      <c r="Z37" s="169"/>
      <c r="AA37" s="169"/>
      <c r="AB37" s="169"/>
      <c r="AC37" s="169"/>
      <c r="AD37" s="169"/>
      <c r="AE37" s="169"/>
    </row>
    <row r="38" spans="1:31" s="191" customFormat="1" ht="6.9" customHeight="1">
      <c r="A38" s="169"/>
      <c r="B38" s="168"/>
      <c r="C38" s="169"/>
      <c r="D38" s="169"/>
      <c r="E38" s="169"/>
      <c r="F38" s="169"/>
      <c r="G38" s="169"/>
      <c r="H38" s="169"/>
      <c r="I38" s="169"/>
      <c r="J38" s="169"/>
      <c r="K38" s="169"/>
      <c r="L38" s="190"/>
      <c r="S38" s="169"/>
      <c r="T38" s="169"/>
      <c r="U38" s="169"/>
      <c r="V38" s="169"/>
      <c r="W38" s="169"/>
      <c r="X38" s="169"/>
      <c r="Y38" s="169"/>
      <c r="Z38" s="169"/>
      <c r="AA38" s="169"/>
      <c r="AB38" s="169"/>
      <c r="AC38" s="169"/>
      <c r="AD38" s="169"/>
      <c r="AE38" s="169"/>
    </row>
    <row r="39" spans="1:31" s="191" customFormat="1" ht="25.35" customHeight="1">
      <c r="A39" s="169"/>
      <c r="B39" s="168"/>
      <c r="C39" s="184"/>
      <c r="D39" s="185" t="s">
        <v>40</v>
      </c>
      <c r="E39" s="186"/>
      <c r="F39" s="186"/>
      <c r="G39" s="187" t="s">
        <v>41</v>
      </c>
      <c r="H39" s="188" t="s">
        <v>42</v>
      </c>
      <c r="I39" s="186"/>
      <c r="J39" s="189">
        <f>SUM(J30:J37)</f>
        <v>0</v>
      </c>
      <c r="K39" s="251"/>
      <c r="L39" s="190"/>
      <c r="S39" s="169"/>
      <c r="T39" s="169"/>
      <c r="U39" s="169"/>
      <c r="V39" s="169"/>
      <c r="W39" s="169"/>
      <c r="X39" s="169"/>
      <c r="Y39" s="169"/>
      <c r="Z39" s="169"/>
      <c r="AA39" s="169"/>
      <c r="AB39" s="169"/>
      <c r="AC39" s="169"/>
      <c r="AD39" s="169"/>
      <c r="AE39" s="169"/>
    </row>
    <row r="40" spans="1:31" s="191" customFormat="1" ht="14.4" customHeight="1">
      <c r="A40" s="169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90"/>
      <c r="S40" s="169"/>
      <c r="T40" s="169"/>
      <c r="U40" s="169"/>
      <c r="V40" s="169"/>
      <c r="W40" s="169"/>
      <c r="X40" s="169"/>
      <c r="Y40" s="169"/>
      <c r="Z40" s="169"/>
      <c r="AA40" s="169"/>
      <c r="AB40" s="169"/>
      <c r="AC40" s="169"/>
      <c r="AD40" s="169"/>
      <c r="AE40" s="169"/>
    </row>
    <row r="41" spans="1:31" s="84" customFormat="1" ht="14.4" customHeight="1">
      <c r="B41" s="163"/>
      <c r="L41" s="163"/>
    </row>
    <row r="42" spans="1:31" s="84" customFormat="1" ht="14.4" customHeight="1">
      <c r="B42" s="163"/>
      <c r="L42" s="163"/>
    </row>
    <row r="43" spans="1:31" s="84" customFormat="1" ht="14.4" customHeight="1">
      <c r="B43" s="163"/>
      <c r="L43" s="163"/>
    </row>
    <row r="44" spans="1:31" s="84" customFormat="1" ht="14.4" customHeight="1">
      <c r="B44" s="163"/>
      <c r="L44" s="163"/>
    </row>
    <row r="45" spans="1:31" s="84" customFormat="1" ht="14.4" customHeight="1">
      <c r="B45" s="163"/>
      <c r="L45" s="163"/>
    </row>
    <row r="46" spans="1:31" s="84" customFormat="1" ht="14.4" customHeight="1">
      <c r="B46" s="163"/>
      <c r="L46" s="163"/>
    </row>
    <row r="47" spans="1:31" s="84" customFormat="1" ht="14.4" customHeight="1">
      <c r="B47" s="163"/>
      <c r="L47" s="163"/>
    </row>
    <row r="48" spans="1:31" s="84" customFormat="1" ht="14.4" customHeight="1">
      <c r="B48" s="163"/>
      <c r="L48" s="163"/>
    </row>
    <row r="49" spans="1:31" s="84" customFormat="1" ht="14.4" customHeight="1">
      <c r="B49" s="163"/>
      <c r="L49" s="163"/>
    </row>
    <row r="50" spans="1:31" s="191" customFormat="1" ht="14.4" customHeight="1">
      <c r="B50" s="190"/>
      <c r="D50" s="192" t="s">
        <v>43</v>
      </c>
      <c r="E50" s="193"/>
      <c r="F50" s="193"/>
      <c r="G50" s="192" t="s">
        <v>44</v>
      </c>
      <c r="H50" s="193"/>
      <c r="I50" s="193"/>
      <c r="J50" s="193"/>
      <c r="K50" s="193"/>
      <c r="L50" s="190"/>
    </row>
    <row r="51" spans="1:31" s="84" customFormat="1" ht="10.199999999999999">
      <c r="B51" s="163"/>
      <c r="L51" s="163"/>
    </row>
    <row r="52" spans="1:31" s="84" customFormat="1" ht="10.199999999999999">
      <c r="B52" s="163"/>
      <c r="L52" s="163"/>
    </row>
    <row r="53" spans="1:31" s="84" customFormat="1" ht="10.199999999999999">
      <c r="B53" s="163"/>
      <c r="L53" s="163"/>
    </row>
    <row r="54" spans="1:31" s="84" customFormat="1" ht="10.199999999999999">
      <c r="B54" s="163"/>
      <c r="L54" s="163"/>
    </row>
    <row r="55" spans="1:31" s="84" customFormat="1" ht="10.199999999999999">
      <c r="B55" s="163"/>
      <c r="L55" s="163"/>
    </row>
    <row r="56" spans="1:31" s="84" customFormat="1" ht="10.199999999999999">
      <c r="B56" s="163"/>
      <c r="L56" s="163"/>
    </row>
    <row r="57" spans="1:31" s="84" customFormat="1" ht="10.199999999999999">
      <c r="B57" s="163"/>
      <c r="L57" s="163"/>
    </row>
    <row r="58" spans="1:31" s="84" customFormat="1" ht="10.199999999999999">
      <c r="B58" s="163"/>
      <c r="L58" s="163"/>
    </row>
    <row r="59" spans="1:31" s="84" customFormat="1" ht="10.199999999999999">
      <c r="B59" s="163"/>
      <c r="L59" s="163"/>
    </row>
    <row r="60" spans="1:31" s="84" customFormat="1" ht="10.199999999999999">
      <c r="B60" s="163"/>
      <c r="L60" s="163"/>
    </row>
    <row r="61" spans="1:31" s="191" customFormat="1" ht="13.2">
      <c r="A61" s="169"/>
      <c r="B61" s="168"/>
      <c r="C61" s="169"/>
      <c r="D61" s="194" t="s">
        <v>45</v>
      </c>
      <c r="E61" s="195"/>
      <c r="F61" s="196" t="s">
        <v>46</v>
      </c>
      <c r="G61" s="194" t="s">
        <v>45</v>
      </c>
      <c r="H61" s="195"/>
      <c r="I61" s="195"/>
      <c r="J61" s="197" t="s">
        <v>46</v>
      </c>
      <c r="K61" s="195"/>
      <c r="L61" s="190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</row>
    <row r="62" spans="1:31" s="84" customFormat="1" ht="10.199999999999999">
      <c r="B62" s="163"/>
      <c r="L62" s="163"/>
    </row>
    <row r="63" spans="1:31" s="84" customFormat="1" ht="10.199999999999999">
      <c r="B63" s="163"/>
      <c r="L63" s="163"/>
    </row>
    <row r="64" spans="1:31" s="84" customFormat="1" ht="10.199999999999999">
      <c r="B64" s="163"/>
      <c r="L64" s="163"/>
    </row>
    <row r="65" spans="1:31" s="191" customFormat="1" ht="13.2">
      <c r="A65" s="169"/>
      <c r="B65" s="168"/>
      <c r="C65" s="169"/>
      <c r="D65" s="192" t="s">
        <v>47</v>
      </c>
      <c r="E65" s="198"/>
      <c r="F65" s="198"/>
      <c r="G65" s="192" t="s">
        <v>48</v>
      </c>
      <c r="H65" s="198"/>
      <c r="I65" s="198"/>
      <c r="J65" s="198"/>
      <c r="K65" s="198"/>
      <c r="L65" s="190"/>
      <c r="S65" s="169"/>
      <c r="T65" s="169"/>
      <c r="U65" s="169"/>
      <c r="V65" s="169"/>
      <c r="W65" s="169"/>
      <c r="X65" s="169"/>
      <c r="Y65" s="169"/>
      <c r="Z65" s="169"/>
      <c r="AA65" s="169"/>
      <c r="AB65" s="169"/>
      <c r="AC65" s="169"/>
      <c r="AD65" s="169"/>
      <c r="AE65" s="169"/>
    </row>
    <row r="66" spans="1:31" s="84" customFormat="1" ht="10.199999999999999">
      <c r="B66" s="163"/>
      <c r="L66" s="163"/>
    </row>
    <row r="67" spans="1:31" s="84" customFormat="1" ht="10.199999999999999">
      <c r="B67" s="163"/>
      <c r="L67" s="163"/>
    </row>
    <row r="68" spans="1:31" s="84" customFormat="1" ht="10.199999999999999">
      <c r="B68" s="163"/>
      <c r="L68" s="163"/>
    </row>
    <row r="69" spans="1:31" s="84" customFormat="1" ht="10.199999999999999">
      <c r="B69" s="163"/>
      <c r="L69" s="163"/>
    </row>
    <row r="70" spans="1:31" s="84" customFormat="1" ht="10.199999999999999">
      <c r="B70" s="163"/>
      <c r="L70" s="163"/>
    </row>
    <row r="71" spans="1:31" s="84" customFormat="1" ht="10.199999999999999">
      <c r="B71" s="163"/>
      <c r="L71" s="163"/>
    </row>
    <row r="72" spans="1:31" s="84" customFormat="1" ht="10.199999999999999">
      <c r="B72" s="163"/>
      <c r="L72" s="163"/>
    </row>
    <row r="73" spans="1:31" s="84" customFormat="1" ht="10.199999999999999">
      <c r="B73" s="163"/>
      <c r="L73" s="163"/>
    </row>
    <row r="74" spans="1:31" s="84" customFormat="1" ht="10.199999999999999">
      <c r="B74" s="163"/>
      <c r="L74" s="163"/>
    </row>
    <row r="75" spans="1:31" s="84" customFormat="1" ht="10.199999999999999">
      <c r="B75" s="163"/>
      <c r="L75" s="163"/>
    </row>
    <row r="76" spans="1:31" s="191" customFormat="1" ht="13.2">
      <c r="A76" s="169"/>
      <c r="B76" s="168"/>
      <c r="C76" s="169"/>
      <c r="D76" s="194" t="s">
        <v>45</v>
      </c>
      <c r="E76" s="195"/>
      <c r="F76" s="196" t="s">
        <v>46</v>
      </c>
      <c r="G76" s="194" t="s">
        <v>45</v>
      </c>
      <c r="H76" s="195"/>
      <c r="I76" s="195"/>
      <c r="J76" s="197" t="s">
        <v>46</v>
      </c>
      <c r="K76" s="195"/>
      <c r="L76" s="190"/>
      <c r="S76" s="169"/>
      <c r="T76" s="169"/>
      <c r="U76" s="169"/>
      <c r="V76" s="169"/>
      <c r="W76" s="169"/>
      <c r="X76" s="169"/>
      <c r="Y76" s="169"/>
      <c r="Z76" s="169"/>
      <c r="AA76" s="169"/>
      <c r="AB76" s="169"/>
      <c r="AC76" s="169"/>
      <c r="AD76" s="169"/>
      <c r="AE76" s="169"/>
    </row>
    <row r="77" spans="1:31" s="191" customFormat="1" ht="14.4" customHeight="1">
      <c r="A77" s="169"/>
      <c r="B77" s="199"/>
      <c r="C77" s="200"/>
      <c r="D77" s="200"/>
      <c r="E77" s="200"/>
      <c r="F77" s="200"/>
      <c r="G77" s="200"/>
      <c r="H77" s="200"/>
      <c r="I77" s="200"/>
      <c r="J77" s="200"/>
      <c r="K77" s="200"/>
      <c r="L77" s="190"/>
      <c r="S77" s="169"/>
      <c r="T77" s="169"/>
      <c r="U77" s="169"/>
      <c r="V77" s="169"/>
      <c r="W77" s="169"/>
      <c r="X77" s="169"/>
      <c r="Y77" s="169"/>
      <c r="Z77" s="169"/>
      <c r="AA77" s="169"/>
      <c r="AB77" s="169"/>
      <c r="AC77" s="169"/>
      <c r="AD77" s="169"/>
      <c r="AE77" s="169"/>
    </row>
    <row r="78" spans="1:31" s="84" customFormat="1"/>
    <row r="79" spans="1:31" s="84" customFormat="1"/>
    <row r="80" spans="1:31" s="84" customFormat="1"/>
    <row r="81" spans="1:47" s="191" customFormat="1" ht="6.9" hidden="1" customHeight="1">
      <c r="A81" s="169"/>
      <c r="B81" s="201"/>
      <c r="C81" s="202"/>
      <c r="D81" s="202"/>
      <c r="E81" s="202"/>
      <c r="F81" s="202"/>
      <c r="G81" s="202"/>
      <c r="H81" s="202"/>
      <c r="I81" s="202"/>
      <c r="J81" s="202"/>
      <c r="K81" s="202"/>
      <c r="L81" s="190"/>
      <c r="S81" s="169"/>
      <c r="T81" s="169"/>
      <c r="U81" s="169"/>
      <c r="V81" s="169"/>
      <c r="W81" s="169"/>
      <c r="X81" s="169"/>
      <c r="Y81" s="169"/>
      <c r="Z81" s="169"/>
      <c r="AA81" s="169"/>
      <c r="AB81" s="169"/>
      <c r="AC81" s="169"/>
      <c r="AD81" s="169"/>
      <c r="AE81" s="169"/>
    </row>
    <row r="82" spans="1:47" s="191" customFormat="1" ht="24.9" hidden="1" customHeight="1">
      <c r="A82" s="169"/>
      <c r="B82" s="168"/>
      <c r="C82" s="164" t="s">
        <v>104</v>
      </c>
      <c r="D82" s="169"/>
      <c r="E82" s="169"/>
      <c r="F82" s="169"/>
      <c r="G82" s="169"/>
      <c r="H82" s="169"/>
      <c r="I82" s="169"/>
      <c r="J82" s="169"/>
      <c r="K82" s="169"/>
      <c r="L82" s="190"/>
      <c r="S82" s="169"/>
      <c r="T82" s="169"/>
      <c r="U82" s="169"/>
      <c r="V82" s="169"/>
      <c r="W82" s="169"/>
      <c r="X82" s="169"/>
      <c r="Y82" s="169"/>
      <c r="Z82" s="169"/>
      <c r="AA82" s="169"/>
      <c r="AB82" s="169"/>
      <c r="AC82" s="169"/>
      <c r="AD82" s="169"/>
      <c r="AE82" s="169"/>
    </row>
    <row r="83" spans="1:47" s="191" customFormat="1" ht="6.9" hidden="1" customHeight="1">
      <c r="A83" s="169"/>
      <c r="B83" s="168"/>
      <c r="C83" s="169"/>
      <c r="D83" s="169"/>
      <c r="E83" s="169"/>
      <c r="F83" s="169"/>
      <c r="G83" s="169"/>
      <c r="H83" s="169"/>
      <c r="I83" s="169"/>
      <c r="J83" s="169"/>
      <c r="K83" s="169"/>
      <c r="L83" s="190"/>
      <c r="S83" s="169"/>
      <c r="T83" s="169"/>
      <c r="U83" s="169"/>
      <c r="V83" s="169"/>
      <c r="W83" s="169"/>
      <c r="X83" s="169"/>
      <c r="Y83" s="169"/>
      <c r="Z83" s="169"/>
      <c r="AA83" s="169"/>
      <c r="AB83" s="169"/>
      <c r="AC83" s="169"/>
      <c r="AD83" s="169"/>
      <c r="AE83" s="169"/>
    </row>
    <row r="84" spans="1:47" s="191" customFormat="1" ht="12" hidden="1" customHeight="1">
      <c r="A84" s="169"/>
      <c r="B84" s="168"/>
      <c r="C84" s="165" t="s">
        <v>14</v>
      </c>
      <c r="D84" s="169"/>
      <c r="E84" s="169"/>
      <c r="F84" s="169"/>
      <c r="G84" s="169"/>
      <c r="H84" s="169"/>
      <c r="I84" s="169"/>
      <c r="J84" s="169"/>
      <c r="K84" s="169"/>
      <c r="L84" s="190"/>
      <c r="S84" s="169"/>
      <c r="T84" s="169"/>
      <c r="U84" s="169"/>
      <c r="V84" s="169"/>
      <c r="W84" s="169"/>
      <c r="X84" s="169"/>
      <c r="Y84" s="169"/>
      <c r="Z84" s="169"/>
      <c r="AA84" s="169"/>
      <c r="AB84" s="169"/>
      <c r="AC84" s="169"/>
      <c r="AD84" s="169"/>
      <c r="AE84" s="169"/>
    </row>
    <row r="85" spans="1:47" s="191" customFormat="1" ht="16.5" hidden="1" customHeight="1">
      <c r="A85" s="169"/>
      <c r="B85" s="168"/>
      <c r="C85" s="169"/>
      <c r="D85" s="169"/>
      <c r="E85" s="166" t="str">
        <f>E7</f>
        <v>ETAPA JEN NSB</v>
      </c>
      <c r="F85" s="167"/>
      <c r="G85" s="167"/>
      <c r="H85" s="167"/>
      <c r="I85" s="169"/>
      <c r="J85" s="169"/>
      <c r="K85" s="169"/>
      <c r="L85" s="190"/>
      <c r="S85" s="169"/>
      <c r="T85" s="169"/>
      <c r="U85" s="169"/>
      <c r="V85" s="169"/>
      <c r="W85" s="169"/>
      <c r="X85" s="169"/>
      <c r="Y85" s="169"/>
      <c r="Z85" s="169"/>
      <c r="AA85" s="169"/>
      <c r="AB85" s="169"/>
      <c r="AC85" s="169"/>
      <c r="AD85" s="169"/>
      <c r="AE85" s="169"/>
    </row>
    <row r="86" spans="1:47" s="191" customFormat="1" ht="12" hidden="1" customHeight="1">
      <c r="A86" s="169"/>
      <c r="B86" s="168"/>
      <c r="C86" s="165" t="s">
        <v>94</v>
      </c>
      <c r="D86" s="169"/>
      <c r="E86" s="169"/>
      <c r="F86" s="169"/>
      <c r="G86" s="169"/>
      <c r="H86" s="169"/>
      <c r="I86" s="169"/>
      <c r="J86" s="169"/>
      <c r="K86" s="169"/>
      <c r="L86" s="190"/>
      <c r="S86" s="169"/>
      <c r="T86" s="169"/>
      <c r="U86" s="169"/>
      <c r="V86" s="169"/>
      <c r="W86" s="169"/>
      <c r="X86" s="169"/>
      <c r="Y86" s="169"/>
      <c r="Z86" s="169"/>
      <c r="AA86" s="169"/>
      <c r="AB86" s="169"/>
      <c r="AC86" s="169"/>
      <c r="AD86" s="169"/>
      <c r="AE86" s="169"/>
    </row>
    <row r="87" spans="1:47" s="191" customFormat="1" ht="16.5" hidden="1" customHeight="1">
      <c r="A87" s="169"/>
      <c r="B87" s="168"/>
      <c r="C87" s="169"/>
      <c r="D87" s="169"/>
      <c r="E87" s="170" t="str">
        <f>E9</f>
        <v>SO-02 - ZAJIŠTĚNÍ B -23, J-01</v>
      </c>
      <c r="F87" s="171"/>
      <c r="G87" s="171"/>
      <c r="H87" s="171"/>
      <c r="I87" s="169"/>
      <c r="J87" s="169"/>
      <c r="K87" s="169"/>
      <c r="L87" s="190"/>
      <c r="S87" s="169"/>
      <c r="T87" s="169"/>
      <c r="U87" s="169"/>
      <c r="V87" s="169"/>
      <c r="W87" s="169"/>
      <c r="X87" s="169"/>
      <c r="Y87" s="169"/>
      <c r="Z87" s="169"/>
      <c r="AA87" s="169"/>
      <c r="AB87" s="169"/>
      <c r="AC87" s="169"/>
      <c r="AD87" s="169"/>
      <c r="AE87" s="169"/>
    </row>
    <row r="88" spans="1:47" s="191" customFormat="1" ht="6.9" hidden="1" customHeight="1">
      <c r="A88" s="169"/>
      <c r="B88" s="168"/>
      <c r="C88" s="169"/>
      <c r="D88" s="169"/>
      <c r="E88" s="169"/>
      <c r="F88" s="169"/>
      <c r="G88" s="169"/>
      <c r="H88" s="169"/>
      <c r="I88" s="169"/>
      <c r="J88" s="169"/>
      <c r="K88" s="169"/>
      <c r="L88" s="190"/>
      <c r="S88" s="169"/>
      <c r="T88" s="169"/>
      <c r="U88" s="169"/>
      <c r="V88" s="169"/>
      <c r="W88" s="169"/>
      <c r="X88" s="169"/>
      <c r="Y88" s="169"/>
      <c r="Z88" s="169"/>
      <c r="AA88" s="169"/>
      <c r="AB88" s="169"/>
      <c r="AC88" s="169"/>
      <c r="AD88" s="169"/>
      <c r="AE88" s="169"/>
    </row>
    <row r="89" spans="1:47" s="191" customFormat="1" ht="12" hidden="1" customHeight="1">
      <c r="A89" s="169"/>
      <c r="B89" s="168"/>
      <c r="C89" s="165" t="s">
        <v>18</v>
      </c>
      <c r="D89" s="169"/>
      <c r="E89" s="169"/>
      <c r="F89" s="172" t="str">
        <f>F12</f>
        <v>FLASCHARŮV DŮL</v>
      </c>
      <c r="G89" s="169"/>
      <c r="H89" s="169"/>
      <c r="I89" s="165" t="s">
        <v>20</v>
      </c>
      <c r="J89" s="173" t="str">
        <f>IF(J12="","",J12)</f>
        <v>23. 6. 2025</v>
      </c>
      <c r="K89" s="169"/>
      <c r="L89" s="190"/>
      <c r="S89" s="169"/>
      <c r="T89" s="169"/>
      <c r="U89" s="169"/>
      <c r="V89" s="169"/>
      <c r="W89" s="169"/>
      <c r="X89" s="169"/>
      <c r="Y89" s="169"/>
      <c r="Z89" s="169"/>
      <c r="AA89" s="169"/>
      <c r="AB89" s="169"/>
      <c r="AC89" s="169"/>
      <c r="AD89" s="169"/>
      <c r="AE89" s="169"/>
    </row>
    <row r="90" spans="1:47" s="191" customFormat="1" ht="6.9" hidden="1" customHeight="1">
      <c r="A90" s="169"/>
      <c r="B90" s="168"/>
      <c r="C90" s="169"/>
      <c r="D90" s="169"/>
      <c r="E90" s="169"/>
      <c r="F90" s="169"/>
      <c r="G90" s="169"/>
      <c r="H90" s="169"/>
      <c r="I90" s="169"/>
      <c r="J90" s="169"/>
      <c r="K90" s="169"/>
      <c r="L90" s="190"/>
      <c r="S90" s="169"/>
      <c r="T90" s="169"/>
      <c r="U90" s="169"/>
      <c r="V90" s="169"/>
      <c r="W90" s="169"/>
      <c r="X90" s="169"/>
      <c r="Y90" s="169"/>
      <c r="Z90" s="169"/>
      <c r="AA90" s="169"/>
      <c r="AB90" s="169"/>
      <c r="AC90" s="169"/>
      <c r="AD90" s="169"/>
      <c r="AE90" s="169"/>
    </row>
    <row r="91" spans="1:47" s="191" customFormat="1" ht="15.15" hidden="1" customHeight="1">
      <c r="A91" s="169"/>
      <c r="B91" s="168"/>
      <c r="C91" s="165" t="s">
        <v>22</v>
      </c>
      <c r="D91" s="169"/>
      <c r="E91" s="169"/>
      <c r="F91" s="172" t="str">
        <f>E15</f>
        <v>MĚSTO ODRY</v>
      </c>
      <c r="G91" s="169"/>
      <c r="H91" s="169"/>
      <c r="I91" s="165" t="s">
        <v>26</v>
      </c>
      <c r="J91" s="203" t="str">
        <f>E21</f>
        <v>Ing. ALOIS KVĚŤÁK</v>
      </c>
      <c r="K91" s="169"/>
      <c r="L91" s="190"/>
      <c r="S91" s="169"/>
      <c r="T91" s="169"/>
      <c r="U91" s="169"/>
      <c r="V91" s="169"/>
      <c r="W91" s="169"/>
      <c r="X91" s="169"/>
      <c r="Y91" s="169"/>
      <c r="Z91" s="169"/>
      <c r="AA91" s="169"/>
      <c r="AB91" s="169"/>
      <c r="AC91" s="169"/>
      <c r="AD91" s="169"/>
      <c r="AE91" s="169"/>
    </row>
    <row r="92" spans="1:47" s="191" customFormat="1" ht="15.15" hidden="1" customHeight="1">
      <c r="A92" s="169"/>
      <c r="B92" s="168"/>
      <c r="C92" s="165" t="s">
        <v>25</v>
      </c>
      <c r="D92" s="169"/>
      <c r="E92" s="169"/>
      <c r="F92" s="172" t="str">
        <f>IF(E18="","",E18)</f>
        <v xml:space="preserve"> </v>
      </c>
      <c r="G92" s="169"/>
      <c r="H92" s="169"/>
      <c r="I92" s="165" t="s">
        <v>28</v>
      </c>
      <c r="J92" s="203" t="str">
        <f>E24</f>
        <v>Ing. ALOIS KVĚŤÁK</v>
      </c>
      <c r="K92" s="169"/>
      <c r="L92" s="190"/>
      <c r="S92" s="169"/>
      <c r="T92" s="169"/>
      <c r="U92" s="169"/>
      <c r="V92" s="169"/>
      <c r="W92" s="169"/>
      <c r="X92" s="169"/>
      <c r="Y92" s="169"/>
      <c r="Z92" s="169"/>
      <c r="AA92" s="169"/>
      <c r="AB92" s="169"/>
      <c r="AC92" s="169"/>
      <c r="AD92" s="169"/>
      <c r="AE92" s="169"/>
    </row>
    <row r="93" spans="1:47" s="191" customFormat="1" ht="10.35" hidden="1" customHeight="1">
      <c r="A93" s="169"/>
      <c r="B93" s="168"/>
      <c r="C93" s="169"/>
      <c r="D93" s="169"/>
      <c r="E93" s="169"/>
      <c r="F93" s="169"/>
      <c r="G93" s="169"/>
      <c r="H93" s="169"/>
      <c r="I93" s="169"/>
      <c r="J93" s="169"/>
      <c r="K93" s="169"/>
      <c r="L93" s="190"/>
      <c r="S93" s="169"/>
      <c r="T93" s="169"/>
      <c r="U93" s="169"/>
      <c r="V93" s="169"/>
      <c r="W93" s="169"/>
      <c r="X93" s="169"/>
      <c r="Y93" s="169"/>
      <c r="Z93" s="169"/>
      <c r="AA93" s="169"/>
      <c r="AB93" s="169"/>
      <c r="AC93" s="169"/>
      <c r="AD93" s="169"/>
      <c r="AE93" s="169"/>
    </row>
    <row r="94" spans="1:47" s="191" customFormat="1" ht="29.25" hidden="1" customHeight="1">
      <c r="A94" s="169"/>
      <c r="B94" s="168"/>
      <c r="C94" s="204" t="s">
        <v>105</v>
      </c>
      <c r="D94" s="184"/>
      <c r="E94" s="184"/>
      <c r="F94" s="184"/>
      <c r="G94" s="184"/>
      <c r="H94" s="184"/>
      <c r="I94" s="184"/>
      <c r="J94" s="205" t="s">
        <v>106</v>
      </c>
      <c r="K94" s="184"/>
      <c r="L94" s="190"/>
      <c r="S94" s="169"/>
      <c r="T94" s="169"/>
      <c r="U94" s="169"/>
      <c r="V94" s="169"/>
      <c r="W94" s="169"/>
      <c r="X94" s="169"/>
      <c r="Y94" s="169"/>
      <c r="Z94" s="169"/>
      <c r="AA94" s="169"/>
      <c r="AB94" s="169"/>
      <c r="AC94" s="169"/>
      <c r="AD94" s="169"/>
      <c r="AE94" s="169"/>
    </row>
    <row r="95" spans="1:47" s="191" customFormat="1" ht="10.35" hidden="1" customHeight="1">
      <c r="A95" s="169"/>
      <c r="B95" s="168"/>
      <c r="C95" s="169"/>
      <c r="D95" s="169"/>
      <c r="E95" s="169"/>
      <c r="F95" s="169"/>
      <c r="G95" s="169"/>
      <c r="H95" s="169"/>
      <c r="I95" s="169"/>
      <c r="J95" s="169"/>
      <c r="K95" s="169"/>
      <c r="L95" s="190"/>
      <c r="S95" s="169"/>
      <c r="T95" s="169"/>
      <c r="U95" s="169"/>
      <c r="V95" s="169"/>
      <c r="W95" s="169"/>
      <c r="X95" s="169"/>
      <c r="Y95" s="169"/>
      <c r="Z95" s="169"/>
      <c r="AA95" s="169"/>
      <c r="AB95" s="169"/>
      <c r="AC95" s="169"/>
      <c r="AD95" s="169"/>
      <c r="AE95" s="169"/>
    </row>
    <row r="96" spans="1:47" s="191" customFormat="1" ht="22.8" hidden="1" customHeight="1">
      <c r="A96" s="169"/>
      <c r="B96" s="168"/>
      <c r="C96" s="206" t="s">
        <v>107</v>
      </c>
      <c r="D96" s="169"/>
      <c r="E96" s="169"/>
      <c r="F96" s="169"/>
      <c r="G96" s="169"/>
      <c r="H96" s="169"/>
      <c r="I96" s="169"/>
      <c r="J96" s="179">
        <f>J128</f>
        <v>0</v>
      </c>
      <c r="K96" s="169"/>
      <c r="L96" s="190"/>
      <c r="S96" s="169"/>
      <c r="T96" s="169"/>
      <c r="U96" s="169"/>
      <c r="V96" s="169"/>
      <c r="W96" s="169"/>
      <c r="X96" s="169"/>
      <c r="Y96" s="169"/>
      <c r="Z96" s="169"/>
      <c r="AA96" s="169"/>
      <c r="AB96" s="169"/>
      <c r="AC96" s="169"/>
      <c r="AD96" s="169"/>
      <c r="AE96" s="169"/>
      <c r="AU96" s="246" t="s">
        <v>108</v>
      </c>
    </row>
    <row r="97" spans="1:31" s="208" customFormat="1" ht="24.9" hidden="1" customHeight="1">
      <c r="B97" s="207"/>
      <c r="D97" s="209" t="s">
        <v>210</v>
      </c>
      <c r="E97" s="210"/>
      <c r="F97" s="210"/>
      <c r="G97" s="210"/>
      <c r="H97" s="210"/>
      <c r="I97" s="210"/>
      <c r="J97" s="211">
        <f>J129</f>
        <v>0</v>
      </c>
      <c r="L97" s="207"/>
    </row>
    <row r="98" spans="1:31" s="213" customFormat="1" ht="19.95" hidden="1" customHeight="1">
      <c r="B98" s="212"/>
      <c r="D98" s="214" t="s">
        <v>211</v>
      </c>
      <c r="E98" s="215"/>
      <c r="F98" s="215"/>
      <c r="G98" s="215"/>
      <c r="H98" s="215"/>
      <c r="I98" s="215"/>
      <c r="J98" s="216">
        <f>J130</f>
        <v>0</v>
      </c>
      <c r="L98" s="212"/>
    </row>
    <row r="99" spans="1:31" s="213" customFormat="1" ht="19.95" hidden="1" customHeight="1">
      <c r="B99" s="212"/>
      <c r="D99" s="214" t="s">
        <v>212</v>
      </c>
      <c r="E99" s="215"/>
      <c r="F99" s="215"/>
      <c r="G99" s="215"/>
      <c r="H99" s="215"/>
      <c r="I99" s="215"/>
      <c r="J99" s="216">
        <f>J197</f>
        <v>0</v>
      </c>
      <c r="L99" s="212"/>
    </row>
    <row r="100" spans="1:31" s="213" customFormat="1" ht="19.95" hidden="1" customHeight="1">
      <c r="B100" s="212"/>
      <c r="D100" s="214" t="s">
        <v>213</v>
      </c>
      <c r="E100" s="215"/>
      <c r="F100" s="215"/>
      <c r="G100" s="215"/>
      <c r="H100" s="215"/>
      <c r="I100" s="215"/>
      <c r="J100" s="216">
        <f>J202</f>
        <v>0</v>
      </c>
      <c r="L100" s="212"/>
    </row>
    <row r="101" spans="1:31" s="213" customFormat="1" ht="19.95" hidden="1" customHeight="1">
      <c r="B101" s="212"/>
      <c r="D101" s="214" t="s">
        <v>214</v>
      </c>
      <c r="E101" s="215"/>
      <c r="F101" s="215"/>
      <c r="G101" s="215"/>
      <c r="H101" s="215"/>
      <c r="I101" s="215"/>
      <c r="J101" s="216">
        <f>J205</f>
        <v>0</v>
      </c>
      <c r="L101" s="212"/>
    </row>
    <row r="102" spans="1:31" s="213" customFormat="1" ht="19.95" hidden="1" customHeight="1">
      <c r="B102" s="212"/>
      <c r="D102" s="214" t="s">
        <v>468</v>
      </c>
      <c r="E102" s="215"/>
      <c r="F102" s="215"/>
      <c r="G102" s="215"/>
      <c r="H102" s="215"/>
      <c r="I102" s="215"/>
      <c r="J102" s="216">
        <f>J209</f>
        <v>0</v>
      </c>
      <c r="L102" s="212"/>
    </row>
    <row r="103" spans="1:31" s="208" customFormat="1" ht="24.9" hidden="1" customHeight="1">
      <c r="B103" s="207"/>
      <c r="D103" s="209" t="s">
        <v>216</v>
      </c>
      <c r="E103" s="210"/>
      <c r="F103" s="210"/>
      <c r="G103" s="210"/>
      <c r="H103" s="210"/>
      <c r="I103" s="210"/>
      <c r="J103" s="211">
        <f>J212</f>
        <v>0</v>
      </c>
      <c r="L103" s="207"/>
    </row>
    <row r="104" spans="1:31" s="213" customFormat="1" ht="19.95" hidden="1" customHeight="1">
      <c r="B104" s="212"/>
      <c r="D104" s="214" t="s">
        <v>469</v>
      </c>
      <c r="E104" s="215"/>
      <c r="F104" s="215"/>
      <c r="G104" s="215"/>
      <c r="H104" s="215"/>
      <c r="I104" s="215"/>
      <c r="J104" s="216">
        <f>J213</f>
        <v>0</v>
      </c>
      <c r="L104" s="212"/>
    </row>
    <row r="105" spans="1:31" s="208" customFormat="1" ht="24.9" hidden="1" customHeight="1">
      <c r="B105" s="207"/>
      <c r="D105" s="209" t="s">
        <v>219</v>
      </c>
      <c r="E105" s="210"/>
      <c r="F105" s="210"/>
      <c r="G105" s="210"/>
      <c r="H105" s="210"/>
      <c r="I105" s="210"/>
      <c r="J105" s="211">
        <f>J218</f>
        <v>0</v>
      </c>
      <c r="L105" s="207"/>
    </row>
    <row r="106" spans="1:31" s="208" customFormat="1" ht="24.9" hidden="1" customHeight="1">
      <c r="B106" s="207"/>
      <c r="D106" s="209" t="s">
        <v>220</v>
      </c>
      <c r="E106" s="210"/>
      <c r="F106" s="210"/>
      <c r="G106" s="210"/>
      <c r="H106" s="210"/>
      <c r="I106" s="210"/>
      <c r="J106" s="211">
        <f>J225</f>
        <v>0</v>
      </c>
      <c r="L106" s="207"/>
    </row>
    <row r="107" spans="1:31" s="213" customFormat="1" ht="19.95" hidden="1" customHeight="1">
      <c r="B107" s="212"/>
      <c r="D107" s="214" t="s">
        <v>221</v>
      </c>
      <c r="E107" s="215"/>
      <c r="F107" s="215"/>
      <c r="G107" s="215"/>
      <c r="H107" s="215"/>
      <c r="I107" s="215"/>
      <c r="J107" s="216">
        <f>J226</f>
        <v>0</v>
      </c>
      <c r="L107" s="212"/>
    </row>
    <row r="108" spans="1:31" s="213" customFormat="1" ht="19.95" hidden="1" customHeight="1">
      <c r="B108" s="212"/>
      <c r="D108" s="214" t="s">
        <v>470</v>
      </c>
      <c r="E108" s="215"/>
      <c r="F108" s="215"/>
      <c r="G108" s="215"/>
      <c r="H108" s="215"/>
      <c r="I108" s="215"/>
      <c r="J108" s="216">
        <f>J230</f>
        <v>0</v>
      </c>
      <c r="L108" s="212"/>
    </row>
    <row r="109" spans="1:31" s="191" customFormat="1" ht="21.75" hidden="1" customHeight="1">
      <c r="A109" s="169"/>
      <c r="B109" s="168"/>
      <c r="C109" s="169"/>
      <c r="D109" s="169"/>
      <c r="E109" s="169"/>
      <c r="F109" s="169"/>
      <c r="G109" s="169"/>
      <c r="H109" s="169"/>
      <c r="I109" s="169"/>
      <c r="J109" s="169"/>
      <c r="K109" s="169"/>
      <c r="L109" s="190"/>
      <c r="S109" s="169"/>
      <c r="T109" s="169"/>
      <c r="U109" s="169"/>
      <c r="V109" s="169"/>
      <c r="W109" s="169"/>
      <c r="X109" s="169"/>
      <c r="Y109" s="169"/>
      <c r="Z109" s="169"/>
      <c r="AA109" s="169"/>
      <c r="AB109" s="169"/>
      <c r="AC109" s="169"/>
      <c r="AD109" s="169"/>
      <c r="AE109" s="169"/>
    </row>
    <row r="110" spans="1:31" s="191" customFormat="1" ht="6.9" hidden="1" customHeight="1">
      <c r="A110" s="169"/>
      <c r="B110" s="199"/>
      <c r="C110" s="200"/>
      <c r="D110" s="200"/>
      <c r="E110" s="200"/>
      <c r="F110" s="200"/>
      <c r="G110" s="200"/>
      <c r="H110" s="200"/>
      <c r="I110" s="200"/>
      <c r="J110" s="200"/>
      <c r="K110" s="200"/>
      <c r="L110" s="190"/>
      <c r="S110" s="169"/>
      <c r="T110" s="169"/>
      <c r="U110" s="169"/>
      <c r="V110" s="169"/>
      <c r="W110" s="169"/>
      <c r="X110" s="169"/>
      <c r="Y110" s="169"/>
      <c r="Z110" s="169"/>
      <c r="AA110" s="169"/>
      <c r="AB110" s="169"/>
      <c r="AC110" s="169"/>
      <c r="AD110" s="169"/>
      <c r="AE110" s="169"/>
    </row>
    <row r="111" spans="1:31" s="84" customFormat="1" ht="10.199999999999999" hidden="1"/>
    <row r="112" spans="1:31" s="84" customFormat="1" ht="10.199999999999999" hidden="1"/>
    <row r="113" spans="1:63" s="84" customFormat="1" ht="10.199999999999999" hidden="1"/>
    <row r="114" spans="1:63" s="191" customFormat="1" ht="6.9" customHeight="1">
      <c r="A114" s="169"/>
      <c r="B114" s="201"/>
      <c r="C114" s="202"/>
      <c r="D114" s="202"/>
      <c r="E114" s="202"/>
      <c r="F114" s="202"/>
      <c r="G114" s="202"/>
      <c r="H114" s="202"/>
      <c r="I114" s="202"/>
      <c r="J114" s="202"/>
      <c r="K114" s="202"/>
      <c r="L114" s="190"/>
      <c r="S114" s="169"/>
      <c r="T114" s="169"/>
      <c r="U114" s="169"/>
      <c r="V114" s="169"/>
      <c r="W114" s="169"/>
      <c r="X114" s="169"/>
      <c r="Y114" s="169"/>
      <c r="Z114" s="169"/>
      <c r="AA114" s="169"/>
      <c r="AB114" s="169"/>
      <c r="AC114" s="169"/>
      <c r="AD114" s="169"/>
      <c r="AE114" s="169"/>
    </row>
    <row r="115" spans="1:63" s="191" customFormat="1" ht="24.9" customHeight="1">
      <c r="A115" s="169"/>
      <c r="B115" s="168"/>
      <c r="C115" s="164" t="s">
        <v>116</v>
      </c>
      <c r="D115" s="169"/>
      <c r="E115" s="169"/>
      <c r="F115" s="169"/>
      <c r="G115" s="169"/>
      <c r="H115" s="169"/>
      <c r="I115" s="169"/>
      <c r="J115" s="169"/>
      <c r="K115" s="169"/>
      <c r="L115" s="190"/>
      <c r="S115" s="169"/>
      <c r="T115" s="169"/>
      <c r="U115" s="169"/>
      <c r="V115" s="169"/>
      <c r="W115" s="169"/>
      <c r="X115" s="169"/>
      <c r="Y115" s="169"/>
      <c r="Z115" s="169"/>
      <c r="AA115" s="169"/>
      <c r="AB115" s="169"/>
      <c r="AC115" s="169"/>
      <c r="AD115" s="169"/>
      <c r="AE115" s="169"/>
    </row>
    <row r="116" spans="1:63" s="191" customFormat="1" ht="6.9" customHeight="1">
      <c r="A116" s="169"/>
      <c r="B116" s="168"/>
      <c r="C116" s="169"/>
      <c r="D116" s="169"/>
      <c r="E116" s="169"/>
      <c r="F116" s="169"/>
      <c r="G116" s="169"/>
      <c r="H116" s="169"/>
      <c r="I116" s="169"/>
      <c r="J116" s="169"/>
      <c r="K116" s="169"/>
      <c r="L116" s="190"/>
      <c r="S116" s="169"/>
      <c r="T116" s="169"/>
      <c r="U116" s="169"/>
      <c r="V116" s="169"/>
      <c r="W116" s="169"/>
      <c r="X116" s="169"/>
      <c r="Y116" s="169"/>
      <c r="Z116" s="169"/>
      <c r="AA116" s="169"/>
      <c r="AB116" s="169"/>
      <c r="AC116" s="169"/>
      <c r="AD116" s="169"/>
      <c r="AE116" s="169"/>
    </row>
    <row r="117" spans="1:63" s="191" customFormat="1" ht="12" customHeight="1">
      <c r="A117" s="169"/>
      <c r="B117" s="168"/>
      <c r="C117" s="165" t="s">
        <v>14</v>
      </c>
      <c r="D117" s="169"/>
      <c r="E117" s="169"/>
      <c r="F117" s="169"/>
      <c r="G117" s="169"/>
      <c r="H117" s="169"/>
      <c r="I117" s="169"/>
      <c r="J117" s="169"/>
      <c r="K117" s="169"/>
      <c r="L117" s="190"/>
      <c r="S117" s="169"/>
      <c r="T117" s="169"/>
      <c r="U117" s="169"/>
      <c r="V117" s="169"/>
      <c r="W117" s="169"/>
      <c r="X117" s="169"/>
      <c r="Y117" s="169"/>
      <c r="Z117" s="169"/>
      <c r="AA117" s="169"/>
      <c r="AB117" s="169"/>
      <c r="AC117" s="169"/>
      <c r="AD117" s="169"/>
      <c r="AE117" s="169"/>
    </row>
    <row r="118" spans="1:63" s="191" customFormat="1" ht="16.5" customHeight="1">
      <c r="A118" s="169"/>
      <c r="B118" s="168"/>
      <c r="C118" s="169"/>
      <c r="D118" s="169"/>
      <c r="E118" s="166" t="str">
        <f>E7</f>
        <v>ETAPA JEN NSB</v>
      </c>
      <c r="F118" s="167"/>
      <c r="G118" s="167"/>
      <c r="H118" s="167"/>
      <c r="I118" s="169"/>
      <c r="J118" s="169"/>
      <c r="K118" s="169"/>
      <c r="L118" s="190"/>
      <c r="S118" s="169"/>
      <c r="T118" s="169"/>
      <c r="U118" s="169"/>
      <c r="V118" s="169"/>
      <c r="W118" s="169"/>
      <c r="X118" s="169"/>
      <c r="Y118" s="169"/>
      <c r="Z118" s="169"/>
      <c r="AA118" s="169"/>
      <c r="AB118" s="169"/>
      <c r="AC118" s="169"/>
      <c r="AD118" s="169"/>
      <c r="AE118" s="169"/>
    </row>
    <row r="119" spans="1:63" s="191" customFormat="1" ht="12" customHeight="1">
      <c r="A119" s="169"/>
      <c r="B119" s="168"/>
      <c r="C119" s="165" t="s">
        <v>94</v>
      </c>
      <c r="D119" s="169"/>
      <c r="E119" s="169"/>
      <c r="F119" s="169"/>
      <c r="G119" s="169"/>
      <c r="H119" s="169"/>
      <c r="I119" s="169"/>
      <c r="J119" s="169"/>
      <c r="K119" s="169"/>
      <c r="L119" s="190"/>
      <c r="S119" s="169"/>
      <c r="T119" s="169"/>
      <c r="U119" s="169"/>
      <c r="V119" s="169"/>
      <c r="W119" s="169"/>
      <c r="X119" s="169"/>
      <c r="Y119" s="169"/>
      <c r="Z119" s="169"/>
      <c r="AA119" s="169"/>
      <c r="AB119" s="169"/>
      <c r="AC119" s="169"/>
      <c r="AD119" s="169"/>
      <c r="AE119" s="169"/>
    </row>
    <row r="120" spans="1:63" s="191" customFormat="1" ht="16.5" customHeight="1">
      <c r="A120" s="169"/>
      <c r="B120" s="168"/>
      <c r="C120" s="169"/>
      <c r="D120" s="169"/>
      <c r="E120" s="170" t="str">
        <f>E9</f>
        <v>SO-02 - ZAJIŠTĚNÍ B -23, J-01</v>
      </c>
      <c r="F120" s="171"/>
      <c r="G120" s="171"/>
      <c r="H120" s="171"/>
      <c r="I120" s="169"/>
      <c r="J120" s="169"/>
      <c r="K120" s="169"/>
      <c r="L120" s="190"/>
      <c r="S120" s="169"/>
      <c r="T120" s="169"/>
      <c r="U120" s="169"/>
      <c r="V120" s="169"/>
      <c r="W120" s="169"/>
      <c r="X120" s="169"/>
      <c r="Y120" s="169"/>
      <c r="Z120" s="169"/>
      <c r="AA120" s="169"/>
      <c r="AB120" s="169"/>
      <c r="AC120" s="169"/>
      <c r="AD120" s="169"/>
      <c r="AE120" s="169"/>
    </row>
    <row r="121" spans="1:63" s="191" customFormat="1" ht="6.9" customHeight="1">
      <c r="A121" s="169"/>
      <c r="B121" s="168"/>
      <c r="C121" s="169"/>
      <c r="D121" s="169"/>
      <c r="E121" s="169"/>
      <c r="F121" s="169"/>
      <c r="G121" s="169"/>
      <c r="H121" s="169"/>
      <c r="I121" s="169"/>
      <c r="J121" s="169"/>
      <c r="K121" s="169"/>
      <c r="L121" s="190"/>
      <c r="S121" s="169"/>
      <c r="T121" s="169"/>
      <c r="U121" s="169"/>
      <c r="V121" s="169"/>
      <c r="W121" s="169"/>
      <c r="X121" s="169"/>
      <c r="Y121" s="169"/>
      <c r="Z121" s="169"/>
      <c r="AA121" s="169"/>
      <c r="AB121" s="169"/>
      <c r="AC121" s="169"/>
      <c r="AD121" s="169"/>
      <c r="AE121" s="169"/>
    </row>
    <row r="122" spans="1:63" s="191" customFormat="1" ht="12" customHeight="1">
      <c r="A122" s="169"/>
      <c r="B122" s="168"/>
      <c r="C122" s="165" t="s">
        <v>18</v>
      </c>
      <c r="D122" s="169"/>
      <c r="E122" s="169"/>
      <c r="F122" s="172" t="str">
        <f>F12</f>
        <v>FLASCHARŮV DŮL</v>
      </c>
      <c r="G122" s="169"/>
      <c r="H122" s="169"/>
      <c r="I122" s="165" t="s">
        <v>20</v>
      </c>
      <c r="J122" s="173" t="str">
        <f>IF(J12="","",J12)</f>
        <v>23. 6. 2025</v>
      </c>
      <c r="K122" s="169"/>
      <c r="L122" s="190"/>
      <c r="S122" s="169"/>
      <c r="T122" s="169"/>
      <c r="U122" s="169"/>
      <c r="V122" s="169"/>
      <c r="W122" s="169"/>
      <c r="X122" s="169"/>
      <c r="Y122" s="169"/>
      <c r="Z122" s="169"/>
      <c r="AA122" s="169"/>
      <c r="AB122" s="169"/>
      <c r="AC122" s="169"/>
      <c r="AD122" s="169"/>
      <c r="AE122" s="169"/>
    </row>
    <row r="123" spans="1:63" s="191" customFormat="1" ht="6.9" customHeight="1">
      <c r="A123" s="169"/>
      <c r="B123" s="168"/>
      <c r="C123" s="169"/>
      <c r="D123" s="169"/>
      <c r="E123" s="169"/>
      <c r="F123" s="169"/>
      <c r="G123" s="169"/>
      <c r="H123" s="169"/>
      <c r="I123" s="169"/>
      <c r="J123" s="169"/>
      <c r="K123" s="169"/>
      <c r="L123" s="190"/>
      <c r="S123" s="169"/>
      <c r="T123" s="169"/>
      <c r="U123" s="169"/>
      <c r="V123" s="169"/>
      <c r="W123" s="169"/>
      <c r="X123" s="169"/>
      <c r="Y123" s="169"/>
      <c r="Z123" s="169"/>
      <c r="AA123" s="169"/>
      <c r="AB123" s="169"/>
      <c r="AC123" s="169"/>
      <c r="AD123" s="169"/>
      <c r="AE123" s="169"/>
    </row>
    <row r="124" spans="1:63" s="191" customFormat="1" ht="15.15" customHeight="1">
      <c r="A124" s="169"/>
      <c r="B124" s="168"/>
      <c r="C124" s="165" t="s">
        <v>22</v>
      </c>
      <c r="D124" s="169"/>
      <c r="E124" s="169"/>
      <c r="F124" s="172" t="str">
        <f>E15</f>
        <v>MĚSTO ODRY</v>
      </c>
      <c r="G124" s="169"/>
      <c r="H124" s="169"/>
      <c r="I124" s="165" t="s">
        <v>26</v>
      </c>
      <c r="J124" s="203" t="str">
        <f>E21</f>
        <v>Ing. ALOIS KVĚŤÁK</v>
      </c>
      <c r="K124" s="169"/>
      <c r="L124" s="190"/>
      <c r="S124" s="169"/>
      <c r="T124" s="169"/>
      <c r="U124" s="169"/>
      <c r="V124" s="169"/>
      <c r="W124" s="169"/>
      <c r="X124" s="169"/>
      <c r="Y124" s="169"/>
      <c r="Z124" s="169"/>
      <c r="AA124" s="169"/>
      <c r="AB124" s="169"/>
      <c r="AC124" s="169"/>
      <c r="AD124" s="169"/>
      <c r="AE124" s="169"/>
    </row>
    <row r="125" spans="1:63" s="191" customFormat="1" ht="15.15" customHeight="1">
      <c r="A125" s="169"/>
      <c r="B125" s="168"/>
      <c r="C125" s="165" t="s">
        <v>25</v>
      </c>
      <c r="D125" s="169"/>
      <c r="E125" s="169"/>
      <c r="F125" s="172" t="str">
        <f>IF(E18="","",E18)</f>
        <v xml:space="preserve"> </v>
      </c>
      <c r="G125" s="169"/>
      <c r="H125" s="169"/>
      <c r="I125" s="165" t="s">
        <v>28</v>
      </c>
      <c r="J125" s="203" t="str">
        <f>E24</f>
        <v>Ing. ALOIS KVĚŤÁK</v>
      </c>
      <c r="K125" s="169"/>
      <c r="L125" s="190"/>
      <c r="S125" s="169"/>
      <c r="T125" s="169"/>
      <c r="U125" s="169"/>
      <c r="V125" s="169"/>
      <c r="W125" s="169"/>
      <c r="X125" s="169"/>
      <c r="Y125" s="169"/>
      <c r="Z125" s="169"/>
      <c r="AA125" s="169"/>
      <c r="AB125" s="169"/>
      <c r="AC125" s="169"/>
      <c r="AD125" s="169"/>
      <c r="AE125" s="169"/>
    </row>
    <row r="126" spans="1:63" s="191" customFormat="1" ht="10.35" customHeight="1">
      <c r="A126" s="169"/>
      <c r="B126" s="168"/>
      <c r="C126" s="169"/>
      <c r="D126" s="169"/>
      <c r="E126" s="169"/>
      <c r="F126" s="169"/>
      <c r="G126" s="169"/>
      <c r="H126" s="169"/>
      <c r="I126" s="169"/>
      <c r="J126" s="169"/>
      <c r="K126" s="169"/>
      <c r="L126" s="190"/>
      <c r="S126" s="169"/>
      <c r="T126" s="169"/>
      <c r="U126" s="169"/>
      <c r="V126" s="169"/>
      <c r="W126" s="169"/>
      <c r="X126" s="169"/>
      <c r="Y126" s="169"/>
      <c r="Z126" s="169"/>
      <c r="AA126" s="169"/>
      <c r="AB126" s="169"/>
      <c r="AC126" s="169"/>
      <c r="AD126" s="169"/>
      <c r="AE126" s="169"/>
    </row>
    <row r="127" spans="1:63" s="257" customFormat="1" ht="29.25" customHeight="1">
      <c r="A127" s="243"/>
      <c r="B127" s="217"/>
      <c r="C127" s="218" t="s">
        <v>117</v>
      </c>
      <c r="D127" s="219" t="s">
        <v>55</v>
      </c>
      <c r="E127" s="219" t="s">
        <v>51</v>
      </c>
      <c r="F127" s="219" t="s">
        <v>52</v>
      </c>
      <c r="G127" s="219" t="s">
        <v>118</v>
      </c>
      <c r="H127" s="219" t="s">
        <v>119</v>
      </c>
      <c r="I127" s="219" t="s">
        <v>120</v>
      </c>
      <c r="J127" s="220" t="s">
        <v>106</v>
      </c>
      <c r="K127" s="252" t="s">
        <v>121</v>
      </c>
      <c r="L127" s="253"/>
      <c r="M127" s="254" t="s">
        <v>1</v>
      </c>
      <c r="N127" s="255" t="s">
        <v>34</v>
      </c>
      <c r="O127" s="255" t="s">
        <v>122</v>
      </c>
      <c r="P127" s="255" t="s">
        <v>123</v>
      </c>
      <c r="Q127" s="255" t="s">
        <v>124</v>
      </c>
      <c r="R127" s="255" t="s">
        <v>125</v>
      </c>
      <c r="S127" s="255" t="s">
        <v>126</v>
      </c>
      <c r="T127" s="256" t="s">
        <v>127</v>
      </c>
      <c r="U127" s="243"/>
      <c r="V127" s="243"/>
      <c r="W127" s="243"/>
      <c r="X127" s="243"/>
      <c r="Y127" s="243"/>
      <c r="Z127" s="243"/>
      <c r="AA127" s="243"/>
      <c r="AB127" s="243"/>
      <c r="AC127" s="243"/>
      <c r="AD127" s="243"/>
      <c r="AE127" s="243"/>
    </row>
    <row r="128" spans="1:63" s="191" customFormat="1" ht="22.8" customHeight="1">
      <c r="A128" s="169"/>
      <c r="B128" s="168"/>
      <c r="C128" s="221" t="s">
        <v>128</v>
      </c>
      <c r="D128" s="169"/>
      <c r="E128" s="169"/>
      <c r="F128" s="169"/>
      <c r="G128" s="169"/>
      <c r="H128" s="169"/>
      <c r="I128" s="169"/>
      <c r="J128" s="222">
        <f>BK128</f>
        <v>0</v>
      </c>
      <c r="K128" s="169"/>
      <c r="L128" s="168"/>
      <c r="M128" s="258"/>
      <c r="N128" s="259"/>
      <c r="O128" s="177"/>
      <c r="P128" s="260">
        <f>P129+P212+P218+P225</f>
        <v>2913.9635370000001</v>
      </c>
      <c r="Q128" s="177"/>
      <c r="R128" s="260">
        <f>R129+R212+R218+R225</f>
        <v>35.266012400000001</v>
      </c>
      <c r="S128" s="177"/>
      <c r="T128" s="261">
        <f>T129+T212+T218+T225</f>
        <v>0</v>
      </c>
      <c r="U128" s="169"/>
      <c r="V128" s="169"/>
      <c r="W128" s="169"/>
      <c r="X128" s="169"/>
      <c r="Y128" s="169"/>
      <c r="Z128" s="169"/>
      <c r="AA128" s="169"/>
      <c r="AB128" s="169"/>
      <c r="AC128" s="169"/>
      <c r="AD128" s="169"/>
      <c r="AE128" s="169"/>
      <c r="AT128" s="246" t="s">
        <v>69</v>
      </c>
      <c r="AU128" s="246" t="s">
        <v>108</v>
      </c>
      <c r="BK128" s="262">
        <f>BK129+BK212+BK218+BK225</f>
        <v>0</v>
      </c>
    </row>
    <row r="129" spans="1:65" s="159" customFormat="1" ht="25.95" customHeight="1">
      <c r="B129" s="223"/>
      <c r="D129" s="224" t="s">
        <v>69</v>
      </c>
      <c r="E129" s="225" t="s">
        <v>223</v>
      </c>
      <c r="F129" s="225" t="s">
        <v>224</v>
      </c>
      <c r="J129" s="226">
        <f>BK129</f>
        <v>0</v>
      </c>
      <c r="L129" s="223"/>
      <c r="M129" s="263"/>
      <c r="N129" s="264"/>
      <c r="O129" s="264"/>
      <c r="P129" s="265">
        <f>P130+P197+P202+P205+P209</f>
        <v>2042.4599790000002</v>
      </c>
      <c r="Q129" s="264"/>
      <c r="R129" s="265">
        <f>R130+R197+R202+R205+R209</f>
        <v>35.110154039999998</v>
      </c>
      <c r="S129" s="264"/>
      <c r="T129" s="266">
        <f>T130+T197+T202+T205+T209</f>
        <v>0</v>
      </c>
      <c r="AR129" s="224" t="s">
        <v>78</v>
      </c>
      <c r="AT129" s="267" t="s">
        <v>69</v>
      </c>
      <c r="AU129" s="267" t="s">
        <v>70</v>
      </c>
      <c r="AY129" s="224" t="s">
        <v>132</v>
      </c>
      <c r="BK129" s="268">
        <f>BK130+BK197+BK202+BK205+BK209</f>
        <v>0</v>
      </c>
    </row>
    <row r="130" spans="1:65" s="159" customFormat="1" ht="22.8" customHeight="1">
      <c r="B130" s="223"/>
      <c r="D130" s="224" t="s">
        <v>69</v>
      </c>
      <c r="E130" s="227" t="s">
        <v>78</v>
      </c>
      <c r="F130" s="227" t="s">
        <v>225</v>
      </c>
      <c r="J130" s="228">
        <f>BK130</f>
        <v>0</v>
      </c>
      <c r="L130" s="223"/>
      <c r="M130" s="263"/>
      <c r="N130" s="264"/>
      <c r="O130" s="264"/>
      <c r="P130" s="265">
        <f>SUM(P131:P196)</f>
        <v>1199.0552440000001</v>
      </c>
      <c r="Q130" s="264"/>
      <c r="R130" s="265">
        <f>SUM(R131:R196)</f>
        <v>31.547581440000002</v>
      </c>
      <c r="S130" s="264"/>
      <c r="T130" s="266">
        <f>SUM(T131:T196)</f>
        <v>0</v>
      </c>
      <c r="AR130" s="224" t="s">
        <v>78</v>
      </c>
      <c r="AT130" s="267" t="s">
        <v>69</v>
      </c>
      <c r="AU130" s="267" t="s">
        <v>78</v>
      </c>
      <c r="AY130" s="224" t="s">
        <v>132</v>
      </c>
      <c r="BK130" s="268">
        <f>SUM(BK131:BK196)</f>
        <v>0</v>
      </c>
    </row>
    <row r="131" spans="1:65" s="191" customFormat="1" ht="16.5" customHeight="1">
      <c r="A131" s="169"/>
      <c r="B131" s="168"/>
      <c r="C131" s="276" t="s">
        <v>284</v>
      </c>
      <c r="D131" s="276" t="s">
        <v>240</v>
      </c>
      <c r="E131" s="277" t="s">
        <v>471</v>
      </c>
      <c r="F131" s="278" t="s">
        <v>472</v>
      </c>
      <c r="G131" s="279" t="s">
        <v>237</v>
      </c>
      <c r="H131" s="280">
        <v>1.5740000000000001</v>
      </c>
      <c r="I131" s="123"/>
      <c r="J131" s="281">
        <f>ROUND(I131*H131,2)</f>
        <v>0</v>
      </c>
      <c r="K131" s="282"/>
      <c r="L131" s="283"/>
      <c r="M131" s="284" t="s">
        <v>1</v>
      </c>
      <c r="N131" s="285" t="s">
        <v>35</v>
      </c>
      <c r="O131" s="272">
        <v>0</v>
      </c>
      <c r="P131" s="272">
        <f>O131*H131</f>
        <v>0</v>
      </c>
      <c r="Q131" s="272">
        <v>0.65</v>
      </c>
      <c r="R131" s="272">
        <f>Q131*H131</f>
        <v>1.0231000000000001</v>
      </c>
      <c r="S131" s="272">
        <v>0</v>
      </c>
      <c r="T131" s="273">
        <f>S131*H131</f>
        <v>0</v>
      </c>
      <c r="U131" s="169"/>
      <c r="V131" s="169"/>
      <c r="W131" s="169"/>
      <c r="X131" s="169"/>
      <c r="Y131" s="169"/>
      <c r="Z131" s="169"/>
      <c r="AA131" s="169"/>
      <c r="AB131" s="169"/>
      <c r="AC131" s="169"/>
      <c r="AD131" s="169"/>
      <c r="AE131" s="169"/>
      <c r="AR131" s="274" t="s">
        <v>183</v>
      </c>
      <c r="AT131" s="274" t="s">
        <v>240</v>
      </c>
      <c r="AU131" s="274" t="s">
        <v>80</v>
      </c>
      <c r="AY131" s="246" t="s">
        <v>132</v>
      </c>
      <c r="BE131" s="275">
        <f>IF(N131="základní",J131,0)</f>
        <v>0</v>
      </c>
      <c r="BF131" s="275">
        <f>IF(N131="snížená",J131,0)</f>
        <v>0</v>
      </c>
      <c r="BG131" s="275">
        <f>IF(N131="zákl. přenesená",J131,0)</f>
        <v>0</v>
      </c>
      <c r="BH131" s="275">
        <f>IF(N131="sníž. přenesená",J131,0)</f>
        <v>0</v>
      </c>
      <c r="BI131" s="275">
        <f>IF(N131="nulová",J131,0)</f>
        <v>0</v>
      </c>
      <c r="BJ131" s="246" t="s">
        <v>78</v>
      </c>
      <c r="BK131" s="275">
        <f>ROUND(I131*H131,2)</f>
        <v>0</v>
      </c>
      <c r="BL131" s="246" t="s">
        <v>164</v>
      </c>
      <c r="BM131" s="274" t="s">
        <v>473</v>
      </c>
    </row>
    <row r="132" spans="1:65" s="160" customFormat="1" ht="10.199999999999999">
      <c r="B132" s="234"/>
      <c r="D132" s="235" t="s">
        <v>160</v>
      </c>
      <c r="E132" s="236" t="s">
        <v>1</v>
      </c>
      <c r="F132" s="237" t="s">
        <v>474</v>
      </c>
      <c r="H132" s="238">
        <v>0.184</v>
      </c>
      <c r="I132" s="162"/>
      <c r="L132" s="234"/>
      <c r="M132" s="286"/>
      <c r="N132" s="287"/>
      <c r="O132" s="287"/>
      <c r="P132" s="287"/>
      <c r="Q132" s="287"/>
      <c r="R132" s="287"/>
      <c r="S132" s="287"/>
      <c r="T132" s="288"/>
      <c r="AT132" s="236" t="s">
        <v>160</v>
      </c>
      <c r="AU132" s="236" t="s">
        <v>80</v>
      </c>
      <c r="AV132" s="160" t="s">
        <v>80</v>
      </c>
      <c r="AW132" s="160" t="s">
        <v>27</v>
      </c>
      <c r="AX132" s="160" t="s">
        <v>70</v>
      </c>
      <c r="AY132" s="236" t="s">
        <v>132</v>
      </c>
    </row>
    <row r="133" spans="1:65" s="160" customFormat="1" ht="10.199999999999999">
      <c r="B133" s="234"/>
      <c r="D133" s="235" t="s">
        <v>160</v>
      </c>
      <c r="E133" s="236" t="s">
        <v>1</v>
      </c>
      <c r="F133" s="237" t="s">
        <v>475</v>
      </c>
      <c r="H133" s="238">
        <v>0.22</v>
      </c>
      <c r="I133" s="162"/>
      <c r="L133" s="234"/>
      <c r="M133" s="286"/>
      <c r="N133" s="287"/>
      <c r="O133" s="287"/>
      <c r="P133" s="287"/>
      <c r="Q133" s="287"/>
      <c r="R133" s="287"/>
      <c r="S133" s="287"/>
      <c r="T133" s="288"/>
      <c r="AT133" s="236" t="s">
        <v>160</v>
      </c>
      <c r="AU133" s="236" t="s">
        <v>80</v>
      </c>
      <c r="AV133" s="160" t="s">
        <v>80</v>
      </c>
      <c r="AW133" s="160" t="s">
        <v>27</v>
      </c>
      <c r="AX133" s="160" t="s">
        <v>70</v>
      </c>
      <c r="AY133" s="236" t="s">
        <v>132</v>
      </c>
    </row>
    <row r="134" spans="1:65" s="160" customFormat="1" ht="10.199999999999999">
      <c r="B134" s="234"/>
      <c r="D134" s="235" t="s">
        <v>160</v>
      </c>
      <c r="E134" s="236" t="s">
        <v>1</v>
      </c>
      <c r="F134" s="237" t="s">
        <v>476</v>
      </c>
      <c r="H134" s="238">
        <v>0.41299999999999998</v>
      </c>
      <c r="I134" s="162"/>
      <c r="L134" s="234"/>
      <c r="M134" s="286"/>
      <c r="N134" s="287"/>
      <c r="O134" s="287"/>
      <c r="P134" s="287"/>
      <c r="Q134" s="287"/>
      <c r="R134" s="287"/>
      <c r="S134" s="287"/>
      <c r="T134" s="288"/>
      <c r="AT134" s="236" t="s">
        <v>160</v>
      </c>
      <c r="AU134" s="236" t="s">
        <v>80</v>
      </c>
      <c r="AV134" s="160" t="s">
        <v>80</v>
      </c>
      <c r="AW134" s="160" t="s">
        <v>27</v>
      </c>
      <c r="AX134" s="160" t="s">
        <v>70</v>
      </c>
      <c r="AY134" s="236" t="s">
        <v>132</v>
      </c>
    </row>
    <row r="135" spans="1:65" s="160" customFormat="1" ht="10.199999999999999">
      <c r="B135" s="234"/>
      <c r="D135" s="235" t="s">
        <v>160</v>
      </c>
      <c r="E135" s="236" t="s">
        <v>1</v>
      </c>
      <c r="F135" s="237" t="s">
        <v>477</v>
      </c>
      <c r="H135" s="238">
        <v>0.495</v>
      </c>
      <c r="I135" s="162"/>
      <c r="L135" s="234"/>
      <c r="M135" s="286"/>
      <c r="N135" s="287"/>
      <c r="O135" s="287"/>
      <c r="P135" s="287"/>
      <c r="Q135" s="287"/>
      <c r="R135" s="287"/>
      <c r="S135" s="287"/>
      <c r="T135" s="288"/>
      <c r="AT135" s="236" t="s">
        <v>160</v>
      </c>
      <c r="AU135" s="236" t="s">
        <v>80</v>
      </c>
      <c r="AV135" s="160" t="s">
        <v>80</v>
      </c>
      <c r="AW135" s="160" t="s">
        <v>27</v>
      </c>
      <c r="AX135" s="160" t="s">
        <v>70</v>
      </c>
      <c r="AY135" s="236" t="s">
        <v>132</v>
      </c>
    </row>
    <row r="136" spans="1:65" s="289" customFormat="1" ht="10.199999999999999">
      <c r="B136" s="290"/>
      <c r="D136" s="235" t="s">
        <v>160</v>
      </c>
      <c r="E136" s="291" t="s">
        <v>1</v>
      </c>
      <c r="F136" s="292" t="s">
        <v>272</v>
      </c>
      <c r="H136" s="293">
        <v>1.3119999999999998</v>
      </c>
      <c r="I136" s="306"/>
      <c r="L136" s="290"/>
      <c r="M136" s="294"/>
      <c r="N136" s="295"/>
      <c r="O136" s="295"/>
      <c r="P136" s="295"/>
      <c r="Q136" s="295"/>
      <c r="R136" s="295"/>
      <c r="S136" s="295"/>
      <c r="T136" s="296"/>
      <c r="AT136" s="291" t="s">
        <v>160</v>
      </c>
      <c r="AU136" s="291" t="s">
        <v>80</v>
      </c>
      <c r="AV136" s="289" t="s">
        <v>164</v>
      </c>
      <c r="AW136" s="289" t="s">
        <v>27</v>
      </c>
      <c r="AX136" s="289" t="s">
        <v>78</v>
      </c>
      <c r="AY136" s="291" t="s">
        <v>132</v>
      </c>
    </row>
    <row r="137" spans="1:65" s="160" customFormat="1" ht="10.199999999999999">
      <c r="B137" s="234"/>
      <c r="D137" s="235" t="s">
        <v>160</v>
      </c>
      <c r="F137" s="237" t="s">
        <v>478</v>
      </c>
      <c r="H137" s="238">
        <v>1.5740000000000001</v>
      </c>
      <c r="I137" s="162"/>
      <c r="L137" s="234"/>
      <c r="M137" s="286"/>
      <c r="N137" s="287"/>
      <c r="O137" s="287"/>
      <c r="P137" s="287"/>
      <c r="Q137" s="287"/>
      <c r="R137" s="287"/>
      <c r="S137" s="287"/>
      <c r="T137" s="288"/>
      <c r="AT137" s="236" t="s">
        <v>160</v>
      </c>
      <c r="AU137" s="236" t="s">
        <v>80</v>
      </c>
      <c r="AV137" s="160" t="s">
        <v>80</v>
      </c>
      <c r="AW137" s="160" t="s">
        <v>3</v>
      </c>
      <c r="AX137" s="160" t="s">
        <v>78</v>
      </c>
      <c r="AY137" s="236" t="s">
        <v>132</v>
      </c>
    </row>
    <row r="138" spans="1:65" s="191" customFormat="1" ht="49.05" customHeight="1">
      <c r="A138" s="169"/>
      <c r="B138" s="168"/>
      <c r="C138" s="229" t="s">
        <v>80</v>
      </c>
      <c r="D138" s="229" t="s">
        <v>135</v>
      </c>
      <c r="E138" s="230" t="s">
        <v>245</v>
      </c>
      <c r="F138" s="231" t="s">
        <v>246</v>
      </c>
      <c r="G138" s="232" t="s">
        <v>237</v>
      </c>
      <c r="H138" s="233">
        <v>146</v>
      </c>
      <c r="I138" s="106"/>
      <c r="J138" s="158">
        <f>ROUND(I138*H138,2)</f>
        <v>0</v>
      </c>
      <c r="K138" s="269"/>
      <c r="L138" s="168"/>
      <c r="M138" s="270" t="s">
        <v>1</v>
      </c>
      <c r="N138" s="271" t="s">
        <v>35</v>
      </c>
      <c r="O138" s="272">
        <v>0.33100000000000002</v>
      </c>
      <c r="P138" s="272">
        <f>O138*H138</f>
        <v>48.326000000000001</v>
      </c>
      <c r="Q138" s="272">
        <v>0</v>
      </c>
      <c r="R138" s="272">
        <f>Q138*H138</f>
        <v>0</v>
      </c>
      <c r="S138" s="272">
        <v>0</v>
      </c>
      <c r="T138" s="273">
        <f>S138*H138</f>
        <v>0</v>
      </c>
      <c r="U138" s="169"/>
      <c r="V138" s="169"/>
      <c r="W138" s="169"/>
      <c r="X138" s="169"/>
      <c r="Y138" s="169"/>
      <c r="Z138" s="169"/>
      <c r="AA138" s="169"/>
      <c r="AB138" s="169"/>
      <c r="AC138" s="169"/>
      <c r="AD138" s="169"/>
      <c r="AE138" s="169"/>
      <c r="AR138" s="274" t="s">
        <v>164</v>
      </c>
      <c r="AT138" s="274" t="s">
        <v>135</v>
      </c>
      <c r="AU138" s="274" t="s">
        <v>80</v>
      </c>
      <c r="AY138" s="246" t="s">
        <v>132</v>
      </c>
      <c r="BE138" s="275">
        <f>IF(N138="základní",J138,0)</f>
        <v>0</v>
      </c>
      <c r="BF138" s="275">
        <f>IF(N138="snížená",J138,0)</f>
        <v>0</v>
      </c>
      <c r="BG138" s="275">
        <f>IF(N138="zákl. přenesená",J138,0)</f>
        <v>0</v>
      </c>
      <c r="BH138" s="275">
        <f>IF(N138="sníž. přenesená",J138,0)</f>
        <v>0</v>
      </c>
      <c r="BI138" s="275">
        <f>IF(N138="nulová",J138,0)</f>
        <v>0</v>
      </c>
      <c r="BJ138" s="246" t="s">
        <v>78</v>
      </c>
      <c r="BK138" s="275">
        <f>ROUND(I138*H138,2)</f>
        <v>0</v>
      </c>
      <c r="BL138" s="246" t="s">
        <v>164</v>
      </c>
      <c r="BM138" s="274" t="s">
        <v>479</v>
      </c>
    </row>
    <row r="139" spans="1:65" s="191" customFormat="1" ht="33" customHeight="1">
      <c r="A139" s="169"/>
      <c r="B139" s="168"/>
      <c r="C139" s="229" t="s">
        <v>480</v>
      </c>
      <c r="D139" s="229" t="s">
        <v>135</v>
      </c>
      <c r="E139" s="230" t="s">
        <v>248</v>
      </c>
      <c r="F139" s="231" t="s">
        <v>249</v>
      </c>
      <c r="G139" s="232" t="s">
        <v>237</v>
      </c>
      <c r="H139" s="233">
        <v>146</v>
      </c>
      <c r="I139" s="106"/>
      <c r="J139" s="158">
        <f>ROUND(I139*H139,2)</f>
        <v>0</v>
      </c>
      <c r="K139" s="269"/>
      <c r="L139" s="168"/>
      <c r="M139" s="270" t="s">
        <v>1</v>
      </c>
      <c r="N139" s="271" t="s">
        <v>35</v>
      </c>
      <c r="O139" s="272">
        <v>2.222</v>
      </c>
      <c r="P139" s="272">
        <f>O139*H139</f>
        <v>324.41199999999998</v>
      </c>
      <c r="Q139" s="272">
        <v>0</v>
      </c>
      <c r="R139" s="272">
        <f>Q139*H139</f>
        <v>0</v>
      </c>
      <c r="S139" s="272">
        <v>0</v>
      </c>
      <c r="T139" s="273">
        <f>S139*H139</f>
        <v>0</v>
      </c>
      <c r="U139" s="169"/>
      <c r="V139" s="169"/>
      <c r="W139" s="169"/>
      <c r="X139" s="169"/>
      <c r="Y139" s="169"/>
      <c r="Z139" s="169"/>
      <c r="AA139" s="169"/>
      <c r="AB139" s="169"/>
      <c r="AC139" s="169"/>
      <c r="AD139" s="169"/>
      <c r="AE139" s="169"/>
      <c r="AR139" s="274" t="s">
        <v>164</v>
      </c>
      <c r="AT139" s="274" t="s">
        <v>135</v>
      </c>
      <c r="AU139" s="274" t="s">
        <v>80</v>
      </c>
      <c r="AY139" s="246" t="s">
        <v>132</v>
      </c>
      <c r="BE139" s="275">
        <f>IF(N139="základní",J139,0)</f>
        <v>0</v>
      </c>
      <c r="BF139" s="275">
        <f>IF(N139="snížená",J139,0)</f>
        <v>0</v>
      </c>
      <c r="BG139" s="275">
        <f>IF(N139="zákl. přenesená",J139,0)</f>
        <v>0</v>
      </c>
      <c r="BH139" s="275">
        <f>IF(N139="sníž. přenesená",J139,0)</f>
        <v>0</v>
      </c>
      <c r="BI139" s="275">
        <f>IF(N139="nulová",J139,0)</f>
        <v>0</v>
      </c>
      <c r="BJ139" s="246" t="s">
        <v>78</v>
      </c>
      <c r="BK139" s="275">
        <f>ROUND(I139*H139,2)</f>
        <v>0</v>
      </c>
      <c r="BL139" s="246" t="s">
        <v>164</v>
      </c>
      <c r="BM139" s="274" t="s">
        <v>481</v>
      </c>
    </row>
    <row r="140" spans="1:65" s="191" customFormat="1" ht="24.15" customHeight="1">
      <c r="A140" s="169"/>
      <c r="B140" s="168"/>
      <c r="C140" s="276" t="s">
        <v>288</v>
      </c>
      <c r="D140" s="276" t="s">
        <v>240</v>
      </c>
      <c r="E140" s="277" t="s">
        <v>482</v>
      </c>
      <c r="F140" s="278" t="s">
        <v>483</v>
      </c>
      <c r="G140" s="279" t="s">
        <v>319</v>
      </c>
      <c r="H140" s="280">
        <v>0.67700000000000005</v>
      </c>
      <c r="I140" s="123"/>
      <c r="J140" s="281">
        <f>ROUND(I140*H140,2)</f>
        <v>0</v>
      </c>
      <c r="K140" s="282"/>
      <c r="L140" s="283"/>
      <c r="M140" s="284" t="s">
        <v>1</v>
      </c>
      <c r="N140" s="285" t="s">
        <v>35</v>
      </c>
      <c r="O140" s="272">
        <v>0</v>
      </c>
      <c r="P140" s="272">
        <f>O140*H140</f>
        <v>0</v>
      </c>
      <c r="Q140" s="272">
        <v>1</v>
      </c>
      <c r="R140" s="272">
        <f>Q140*H140</f>
        <v>0.67700000000000005</v>
      </c>
      <c r="S140" s="272">
        <v>0</v>
      </c>
      <c r="T140" s="273">
        <f>S140*H140</f>
        <v>0</v>
      </c>
      <c r="U140" s="169"/>
      <c r="V140" s="169"/>
      <c r="W140" s="169"/>
      <c r="X140" s="169"/>
      <c r="Y140" s="169"/>
      <c r="Z140" s="169"/>
      <c r="AA140" s="169"/>
      <c r="AB140" s="169"/>
      <c r="AC140" s="169"/>
      <c r="AD140" s="169"/>
      <c r="AE140" s="169"/>
      <c r="AR140" s="274" t="s">
        <v>183</v>
      </c>
      <c r="AT140" s="274" t="s">
        <v>240</v>
      </c>
      <c r="AU140" s="274" t="s">
        <v>80</v>
      </c>
      <c r="AY140" s="246" t="s">
        <v>132</v>
      </c>
      <c r="BE140" s="275">
        <f>IF(N140="základní",J140,0)</f>
        <v>0</v>
      </c>
      <c r="BF140" s="275">
        <f>IF(N140="snížená",J140,0)</f>
        <v>0</v>
      </c>
      <c r="BG140" s="275">
        <f>IF(N140="zákl. přenesená",J140,0)</f>
        <v>0</v>
      </c>
      <c r="BH140" s="275">
        <f>IF(N140="sníž. přenesená",J140,0)</f>
        <v>0</v>
      </c>
      <c r="BI140" s="275">
        <f>IF(N140="nulová",J140,0)</f>
        <v>0</v>
      </c>
      <c r="BJ140" s="246" t="s">
        <v>78</v>
      </c>
      <c r="BK140" s="275">
        <f>ROUND(I140*H140,2)</f>
        <v>0</v>
      </c>
      <c r="BL140" s="246" t="s">
        <v>164</v>
      </c>
      <c r="BM140" s="274" t="s">
        <v>484</v>
      </c>
    </row>
    <row r="141" spans="1:65" s="191" customFormat="1" ht="19.2">
      <c r="A141" s="169"/>
      <c r="B141" s="168"/>
      <c r="C141" s="169"/>
      <c r="D141" s="235" t="s">
        <v>388</v>
      </c>
      <c r="E141" s="169"/>
      <c r="F141" s="297" t="s">
        <v>485</v>
      </c>
      <c r="G141" s="169"/>
      <c r="H141" s="169"/>
      <c r="I141" s="239"/>
      <c r="J141" s="169"/>
      <c r="K141" s="169"/>
      <c r="L141" s="168"/>
      <c r="M141" s="298"/>
      <c r="N141" s="299"/>
      <c r="O141" s="300"/>
      <c r="P141" s="300"/>
      <c r="Q141" s="300"/>
      <c r="R141" s="300"/>
      <c r="S141" s="300"/>
      <c r="T141" s="301"/>
      <c r="U141" s="169"/>
      <c r="V141" s="169"/>
      <c r="W141" s="169"/>
      <c r="X141" s="169"/>
      <c r="Y141" s="169"/>
      <c r="Z141" s="169"/>
      <c r="AA141" s="169"/>
      <c r="AB141" s="169"/>
      <c r="AC141" s="169"/>
      <c r="AD141" s="169"/>
      <c r="AE141" s="169"/>
      <c r="AT141" s="246" t="s">
        <v>388</v>
      </c>
      <c r="AU141" s="246" t="s">
        <v>80</v>
      </c>
    </row>
    <row r="142" spans="1:65" s="160" customFormat="1" ht="10.199999999999999">
      <c r="B142" s="234"/>
      <c r="D142" s="235" t="s">
        <v>160</v>
      </c>
      <c r="F142" s="237" t="s">
        <v>486</v>
      </c>
      <c r="H142" s="238">
        <v>0.67700000000000005</v>
      </c>
      <c r="I142" s="162"/>
      <c r="L142" s="234"/>
      <c r="M142" s="286"/>
      <c r="N142" s="287"/>
      <c r="O142" s="287"/>
      <c r="P142" s="287"/>
      <c r="Q142" s="287"/>
      <c r="R142" s="287"/>
      <c r="S142" s="287"/>
      <c r="T142" s="288"/>
      <c r="AT142" s="236" t="s">
        <v>160</v>
      </c>
      <c r="AU142" s="236" t="s">
        <v>80</v>
      </c>
      <c r="AV142" s="160" t="s">
        <v>80</v>
      </c>
      <c r="AW142" s="160" t="s">
        <v>3</v>
      </c>
      <c r="AX142" s="160" t="s">
        <v>78</v>
      </c>
      <c r="AY142" s="236" t="s">
        <v>132</v>
      </c>
    </row>
    <row r="143" spans="1:65" s="191" customFormat="1" ht="37.799999999999997" customHeight="1">
      <c r="A143" s="169"/>
      <c r="B143" s="168"/>
      <c r="C143" s="229" t="s">
        <v>164</v>
      </c>
      <c r="D143" s="229" t="s">
        <v>135</v>
      </c>
      <c r="E143" s="230" t="s">
        <v>487</v>
      </c>
      <c r="F143" s="231" t="s">
        <v>488</v>
      </c>
      <c r="G143" s="232" t="s">
        <v>237</v>
      </c>
      <c r="H143" s="233">
        <v>31.416</v>
      </c>
      <c r="I143" s="106"/>
      <c r="J143" s="158">
        <f>ROUND(I143*H143,2)</f>
        <v>0</v>
      </c>
      <c r="K143" s="269"/>
      <c r="L143" s="168"/>
      <c r="M143" s="270" t="s">
        <v>1</v>
      </c>
      <c r="N143" s="271" t="s">
        <v>35</v>
      </c>
      <c r="O143" s="272">
        <v>10.694000000000001</v>
      </c>
      <c r="P143" s="272">
        <f>O143*H143</f>
        <v>335.96270400000003</v>
      </c>
      <c r="Q143" s="272">
        <v>1.8790000000000001E-2</v>
      </c>
      <c r="R143" s="272">
        <f>Q143*H143</f>
        <v>0.59030663999999999</v>
      </c>
      <c r="S143" s="272">
        <v>0</v>
      </c>
      <c r="T143" s="273">
        <f>S143*H143</f>
        <v>0</v>
      </c>
      <c r="U143" s="169"/>
      <c r="V143" s="169"/>
      <c r="W143" s="169"/>
      <c r="X143" s="169"/>
      <c r="Y143" s="169"/>
      <c r="Z143" s="169"/>
      <c r="AA143" s="169"/>
      <c r="AB143" s="169"/>
      <c r="AC143" s="169"/>
      <c r="AD143" s="169"/>
      <c r="AE143" s="169"/>
      <c r="AR143" s="274" t="s">
        <v>164</v>
      </c>
      <c r="AT143" s="274" t="s">
        <v>135</v>
      </c>
      <c r="AU143" s="274" t="s">
        <v>80</v>
      </c>
      <c r="AY143" s="246" t="s">
        <v>132</v>
      </c>
      <c r="BE143" s="275">
        <f>IF(N143="základní",J143,0)</f>
        <v>0</v>
      </c>
      <c r="BF143" s="275">
        <f>IF(N143="snížená",J143,0)</f>
        <v>0</v>
      </c>
      <c r="BG143" s="275">
        <f>IF(N143="zákl. přenesená",J143,0)</f>
        <v>0</v>
      </c>
      <c r="BH143" s="275">
        <f>IF(N143="sníž. přenesená",J143,0)</f>
        <v>0</v>
      </c>
      <c r="BI143" s="275">
        <f>IF(N143="nulová",J143,0)</f>
        <v>0</v>
      </c>
      <c r="BJ143" s="246" t="s">
        <v>78</v>
      </c>
      <c r="BK143" s="275">
        <f>ROUND(I143*H143,2)</f>
        <v>0</v>
      </c>
      <c r="BL143" s="246" t="s">
        <v>164</v>
      </c>
      <c r="BM143" s="274" t="s">
        <v>489</v>
      </c>
    </row>
    <row r="144" spans="1:65" s="160" customFormat="1" ht="10.199999999999999">
      <c r="B144" s="234"/>
      <c r="D144" s="235" t="s">
        <v>160</v>
      </c>
      <c r="E144" s="236" t="s">
        <v>1</v>
      </c>
      <c r="F144" s="237" t="s">
        <v>490</v>
      </c>
      <c r="H144" s="238">
        <v>31.416</v>
      </c>
      <c r="I144" s="162"/>
      <c r="L144" s="234"/>
      <c r="M144" s="286"/>
      <c r="N144" s="287"/>
      <c r="O144" s="287"/>
      <c r="P144" s="287"/>
      <c r="Q144" s="287"/>
      <c r="R144" s="287"/>
      <c r="S144" s="287"/>
      <c r="T144" s="288"/>
      <c r="AT144" s="236" t="s">
        <v>160</v>
      </c>
      <c r="AU144" s="236" t="s">
        <v>80</v>
      </c>
      <c r="AV144" s="160" t="s">
        <v>80</v>
      </c>
      <c r="AW144" s="160" t="s">
        <v>27</v>
      </c>
      <c r="AX144" s="160" t="s">
        <v>78</v>
      </c>
      <c r="AY144" s="236" t="s">
        <v>132</v>
      </c>
    </row>
    <row r="145" spans="1:65" s="191" customFormat="1" ht="21.75" customHeight="1">
      <c r="A145" s="169"/>
      <c r="B145" s="168"/>
      <c r="C145" s="276" t="s">
        <v>131</v>
      </c>
      <c r="D145" s="276" t="s">
        <v>240</v>
      </c>
      <c r="E145" s="277" t="s">
        <v>491</v>
      </c>
      <c r="F145" s="278" t="s">
        <v>492</v>
      </c>
      <c r="G145" s="279" t="s">
        <v>232</v>
      </c>
      <c r="H145" s="280">
        <v>33</v>
      </c>
      <c r="I145" s="123"/>
      <c r="J145" s="281">
        <f>ROUND(I145*H145,2)</f>
        <v>0</v>
      </c>
      <c r="K145" s="282"/>
      <c r="L145" s="283"/>
      <c r="M145" s="284" t="s">
        <v>1</v>
      </c>
      <c r="N145" s="285" t="s">
        <v>35</v>
      </c>
      <c r="O145" s="272">
        <v>0</v>
      </c>
      <c r="P145" s="272">
        <f>O145*H145</f>
        <v>0</v>
      </c>
      <c r="Q145" s="272">
        <v>4.5100000000000001E-2</v>
      </c>
      <c r="R145" s="272">
        <f>Q145*H145</f>
        <v>1.4883</v>
      </c>
      <c r="S145" s="272">
        <v>0</v>
      </c>
      <c r="T145" s="273">
        <f>S145*H145</f>
        <v>0</v>
      </c>
      <c r="U145" s="169"/>
      <c r="V145" s="169"/>
      <c r="W145" s="169"/>
      <c r="X145" s="169"/>
      <c r="Y145" s="169"/>
      <c r="Z145" s="169"/>
      <c r="AA145" s="169"/>
      <c r="AB145" s="169"/>
      <c r="AC145" s="169"/>
      <c r="AD145" s="169"/>
      <c r="AE145" s="169"/>
      <c r="AR145" s="274" t="s">
        <v>183</v>
      </c>
      <c r="AT145" s="274" t="s">
        <v>240</v>
      </c>
      <c r="AU145" s="274" t="s">
        <v>80</v>
      </c>
      <c r="AY145" s="246" t="s">
        <v>132</v>
      </c>
      <c r="BE145" s="275">
        <f>IF(N145="základní",J145,0)</f>
        <v>0</v>
      </c>
      <c r="BF145" s="275">
        <f>IF(N145="snížená",J145,0)</f>
        <v>0</v>
      </c>
      <c r="BG145" s="275">
        <f>IF(N145="zákl. přenesená",J145,0)</f>
        <v>0</v>
      </c>
      <c r="BH145" s="275">
        <f>IF(N145="sníž. přenesená",J145,0)</f>
        <v>0</v>
      </c>
      <c r="BI145" s="275">
        <f>IF(N145="nulová",J145,0)</f>
        <v>0</v>
      </c>
      <c r="BJ145" s="246" t="s">
        <v>78</v>
      </c>
      <c r="BK145" s="275">
        <f>ROUND(I145*H145,2)</f>
        <v>0</v>
      </c>
      <c r="BL145" s="246" t="s">
        <v>164</v>
      </c>
      <c r="BM145" s="274" t="s">
        <v>493</v>
      </c>
    </row>
    <row r="146" spans="1:65" s="160" customFormat="1" ht="10.199999999999999">
      <c r="B146" s="234"/>
      <c r="D146" s="235" t="s">
        <v>160</v>
      </c>
      <c r="F146" s="237" t="s">
        <v>251</v>
      </c>
      <c r="H146" s="238">
        <v>33</v>
      </c>
      <c r="I146" s="162"/>
      <c r="L146" s="234"/>
      <c r="M146" s="286"/>
      <c r="N146" s="287"/>
      <c r="O146" s="287"/>
      <c r="P146" s="287"/>
      <c r="Q146" s="287"/>
      <c r="R146" s="287"/>
      <c r="S146" s="287"/>
      <c r="T146" s="288"/>
      <c r="AT146" s="236" t="s">
        <v>160</v>
      </c>
      <c r="AU146" s="236" t="s">
        <v>80</v>
      </c>
      <c r="AV146" s="160" t="s">
        <v>80</v>
      </c>
      <c r="AW146" s="160" t="s">
        <v>3</v>
      </c>
      <c r="AX146" s="160" t="s">
        <v>78</v>
      </c>
      <c r="AY146" s="236" t="s">
        <v>132</v>
      </c>
    </row>
    <row r="147" spans="1:65" s="191" customFormat="1" ht="24.15" customHeight="1">
      <c r="A147" s="169"/>
      <c r="B147" s="168"/>
      <c r="C147" s="276" t="s">
        <v>173</v>
      </c>
      <c r="D147" s="276" t="s">
        <v>240</v>
      </c>
      <c r="E147" s="277" t="s">
        <v>494</v>
      </c>
      <c r="F147" s="278" t="s">
        <v>495</v>
      </c>
      <c r="G147" s="279" t="s">
        <v>232</v>
      </c>
      <c r="H147" s="280">
        <v>66</v>
      </c>
      <c r="I147" s="123"/>
      <c r="J147" s="281">
        <f>ROUND(I147*H147,2)</f>
        <v>0</v>
      </c>
      <c r="K147" s="282"/>
      <c r="L147" s="283"/>
      <c r="M147" s="284" t="s">
        <v>1</v>
      </c>
      <c r="N147" s="285" t="s">
        <v>35</v>
      </c>
      <c r="O147" s="272">
        <v>0</v>
      </c>
      <c r="P147" s="272">
        <f>O147*H147</f>
        <v>0</v>
      </c>
      <c r="Q147" s="272">
        <v>5.0799999999999998E-2</v>
      </c>
      <c r="R147" s="272">
        <f>Q147*H147</f>
        <v>3.3527999999999998</v>
      </c>
      <c r="S147" s="272">
        <v>0</v>
      </c>
      <c r="T147" s="273">
        <f>S147*H147</f>
        <v>0</v>
      </c>
      <c r="U147" s="169"/>
      <c r="V147" s="169"/>
      <c r="W147" s="169"/>
      <c r="X147" s="169"/>
      <c r="Y147" s="169"/>
      <c r="Z147" s="169"/>
      <c r="AA147" s="169"/>
      <c r="AB147" s="169"/>
      <c r="AC147" s="169"/>
      <c r="AD147" s="169"/>
      <c r="AE147" s="169"/>
      <c r="AR147" s="274" t="s">
        <v>183</v>
      </c>
      <c r="AT147" s="274" t="s">
        <v>240</v>
      </c>
      <c r="AU147" s="274" t="s">
        <v>80</v>
      </c>
      <c r="AY147" s="246" t="s">
        <v>132</v>
      </c>
      <c r="BE147" s="275">
        <f>IF(N147="základní",J147,0)</f>
        <v>0</v>
      </c>
      <c r="BF147" s="275">
        <f>IF(N147="snížená",J147,0)</f>
        <v>0</v>
      </c>
      <c r="BG147" s="275">
        <f>IF(N147="zákl. přenesená",J147,0)</f>
        <v>0</v>
      </c>
      <c r="BH147" s="275">
        <f>IF(N147="sníž. přenesená",J147,0)</f>
        <v>0</v>
      </c>
      <c r="BI147" s="275">
        <f>IF(N147="nulová",J147,0)</f>
        <v>0</v>
      </c>
      <c r="BJ147" s="246" t="s">
        <v>78</v>
      </c>
      <c r="BK147" s="275">
        <f>ROUND(I147*H147,2)</f>
        <v>0</v>
      </c>
      <c r="BL147" s="246" t="s">
        <v>164</v>
      </c>
      <c r="BM147" s="274" t="s">
        <v>496</v>
      </c>
    </row>
    <row r="148" spans="1:65" s="160" customFormat="1" ht="10.199999999999999">
      <c r="B148" s="234"/>
      <c r="D148" s="235" t="s">
        <v>160</v>
      </c>
      <c r="F148" s="237" t="s">
        <v>497</v>
      </c>
      <c r="H148" s="238">
        <v>66</v>
      </c>
      <c r="I148" s="162"/>
      <c r="L148" s="234"/>
      <c r="M148" s="286"/>
      <c r="N148" s="287"/>
      <c r="O148" s="287"/>
      <c r="P148" s="287"/>
      <c r="Q148" s="287"/>
      <c r="R148" s="287"/>
      <c r="S148" s="287"/>
      <c r="T148" s="288"/>
      <c r="AT148" s="236" t="s">
        <v>160</v>
      </c>
      <c r="AU148" s="236" t="s">
        <v>80</v>
      </c>
      <c r="AV148" s="160" t="s">
        <v>80</v>
      </c>
      <c r="AW148" s="160" t="s">
        <v>3</v>
      </c>
      <c r="AX148" s="160" t="s">
        <v>78</v>
      </c>
      <c r="AY148" s="236" t="s">
        <v>132</v>
      </c>
    </row>
    <row r="149" spans="1:65" s="191" customFormat="1" ht="24.15" customHeight="1">
      <c r="A149" s="169"/>
      <c r="B149" s="168"/>
      <c r="C149" s="276" t="s">
        <v>177</v>
      </c>
      <c r="D149" s="276" t="s">
        <v>240</v>
      </c>
      <c r="E149" s="277" t="s">
        <v>498</v>
      </c>
      <c r="F149" s="278" t="s">
        <v>499</v>
      </c>
      <c r="G149" s="279" t="s">
        <v>374</v>
      </c>
      <c r="H149" s="280">
        <v>1.32</v>
      </c>
      <c r="I149" s="123"/>
      <c r="J149" s="281">
        <f>ROUND(I149*H149,2)</f>
        <v>0</v>
      </c>
      <c r="K149" s="282"/>
      <c r="L149" s="283"/>
      <c r="M149" s="284" t="s">
        <v>1</v>
      </c>
      <c r="N149" s="285" t="s">
        <v>35</v>
      </c>
      <c r="O149" s="272">
        <v>0</v>
      </c>
      <c r="P149" s="272">
        <f>O149*H149</f>
        <v>0</v>
      </c>
      <c r="Q149" s="272">
        <v>0.14299999999999999</v>
      </c>
      <c r="R149" s="272">
        <f>Q149*H149</f>
        <v>0.18875999999999998</v>
      </c>
      <c r="S149" s="272">
        <v>0</v>
      </c>
      <c r="T149" s="273">
        <f>S149*H149</f>
        <v>0</v>
      </c>
      <c r="U149" s="169"/>
      <c r="V149" s="169"/>
      <c r="W149" s="169"/>
      <c r="X149" s="169"/>
      <c r="Y149" s="169"/>
      <c r="Z149" s="169"/>
      <c r="AA149" s="169"/>
      <c r="AB149" s="169"/>
      <c r="AC149" s="169"/>
      <c r="AD149" s="169"/>
      <c r="AE149" s="169"/>
      <c r="AR149" s="274" t="s">
        <v>183</v>
      </c>
      <c r="AT149" s="274" t="s">
        <v>240</v>
      </c>
      <c r="AU149" s="274" t="s">
        <v>80</v>
      </c>
      <c r="AY149" s="246" t="s">
        <v>132</v>
      </c>
      <c r="BE149" s="275">
        <f>IF(N149="základní",J149,0)</f>
        <v>0</v>
      </c>
      <c r="BF149" s="275">
        <f>IF(N149="snížená",J149,0)</f>
        <v>0</v>
      </c>
      <c r="BG149" s="275">
        <f>IF(N149="zákl. přenesená",J149,0)</f>
        <v>0</v>
      </c>
      <c r="BH149" s="275">
        <f>IF(N149="sníž. přenesená",J149,0)</f>
        <v>0</v>
      </c>
      <c r="BI149" s="275">
        <f>IF(N149="nulová",J149,0)</f>
        <v>0</v>
      </c>
      <c r="BJ149" s="246" t="s">
        <v>78</v>
      </c>
      <c r="BK149" s="275">
        <f>ROUND(I149*H149,2)</f>
        <v>0</v>
      </c>
      <c r="BL149" s="246" t="s">
        <v>164</v>
      </c>
      <c r="BM149" s="274" t="s">
        <v>500</v>
      </c>
    </row>
    <row r="150" spans="1:65" s="160" customFormat="1" ht="10.199999999999999">
      <c r="B150" s="234"/>
      <c r="D150" s="235" t="s">
        <v>160</v>
      </c>
      <c r="E150" s="236" t="s">
        <v>1</v>
      </c>
      <c r="F150" s="237" t="s">
        <v>501</v>
      </c>
      <c r="H150" s="238">
        <v>1.2</v>
      </c>
      <c r="I150" s="162"/>
      <c r="L150" s="234"/>
      <c r="M150" s="286"/>
      <c r="N150" s="287"/>
      <c r="O150" s="287"/>
      <c r="P150" s="287"/>
      <c r="Q150" s="287"/>
      <c r="R150" s="287"/>
      <c r="S150" s="287"/>
      <c r="T150" s="288"/>
      <c r="AT150" s="236" t="s">
        <v>160</v>
      </c>
      <c r="AU150" s="236" t="s">
        <v>80</v>
      </c>
      <c r="AV150" s="160" t="s">
        <v>80</v>
      </c>
      <c r="AW150" s="160" t="s">
        <v>27</v>
      </c>
      <c r="AX150" s="160" t="s">
        <v>78</v>
      </c>
      <c r="AY150" s="236" t="s">
        <v>132</v>
      </c>
    </row>
    <row r="151" spans="1:65" s="160" customFormat="1" ht="10.199999999999999">
      <c r="B151" s="234"/>
      <c r="D151" s="235" t="s">
        <v>160</v>
      </c>
      <c r="F151" s="237" t="s">
        <v>502</v>
      </c>
      <c r="H151" s="238">
        <v>1.32</v>
      </c>
      <c r="I151" s="162"/>
      <c r="L151" s="234"/>
      <c r="M151" s="286"/>
      <c r="N151" s="287"/>
      <c r="O151" s="287"/>
      <c r="P151" s="287"/>
      <c r="Q151" s="287"/>
      <c r="R151" s="287"/>
      <c r="S151" s="287"/>
      <c r="T151" s="288"/>
      <c r="AT151" s="236" t="s">
        <v>160</v>
      </c>
      <c r="AU151" s="236" t="s">
        <v>80</v>
      </c>
      <c r="AV151" s="160" t="s">
        <v>80</v>
      </c>
      <c r="AW151" s="160" t="s">
        <v>3</v>
      </c>
      <c r="AX151" s="160" t="s">
        <v>78</v>
      </c>
      <c r="AY151" s="236" t="s">
        <v>132</v>
      </c>
    </row>
    <row r="152" spans="1:65" s="191" customFormat="1" ht="16.5" customHeight="1">
      <c r="A152" s="169"/>
      <c r="B152" s="168"/>
      <c r="C152" s="276" t="s">
        <v>183</v>
      </c>
      <c r="D152" s="276" t="s">
        <v>240</v>
      </c>
      <c r="E152" s="277" t="s">
        <v>503</v>
      </c>
      <c r="F152" s="278" t="s">
        <v>504</v>
      </c>
      <c r="G152" s="279" t="s">
        <v>319</v>
      </c>
      <c r="H152" s="280">
        <v>0.12</v>
      </c>
      <c r="I152" s="123"/>
      <c r="J152" s="281">
        <f>ROUND(I152*H152,2)</f>
        <v>0</v>
      </c>
      <c r="K152" s="282"/>
      <c r="L152" s="283"/>
      <c r="M152" s="284" t="s">
        <v>1</v>
      </c>
      <c r="N152" s="285" t="s">
        <v>35</v>
      </c>
      <c r="O152" s="272">
        <v>0</v>
      </c>
      <c r="P152" s="272">
        <f>O152*H152</f>
        <v>0</v>
      </c>
      <c r="Q152" s="272">
        <v>1</v>
      </c>
      <c r="R152" s="272">
        <f>Q152*H152</f>
        <v>0.12</v>
      </c>
      <c r="S152" s="272">
        <v>0</v>
      </c>
      <c r="T152" s="273">
        <f>S152*H152</f>
        <v>0</v>
      </c>
      <c r="U152" s="169"/>
      <c r="V152" s="169"/>
      <c r="W152" s="169"/>
      <c r="X152" s="169"/>
      <c r="Y152" s="169"/>
      <c r="Z152" s="169"/>
      <c r="AA152" s="169"/>
      <c r="AB152" s="169"/>
      <c r="AC152" s="169"/>
      <c r="AD152" s="169"/>
      <c r="AE152" s="169"/>
      <c r="AR152" s="274" t="s">
        <v>183</v>
      </c>
      <c r="AT152" s="274" t="s">
        <v>240</v>
      </c>
      <c r="AU152" s="274" t="s">
        <v>80</v>
      </c>
      <c r="AY152" s="246" t="s">
        <v>132</v>
      </c>
      <c r="BE152" s="275">
        <f>IF(N152="základní",J152,0)</f>
        <v>0</v>
      </c>
      <c r="BF152" s="275">
        <f>IF(N152="snížená",J152,0)</f>
        <v>0</v>
      </c>
      <c r="BG152" s="275">
        <f>IF(N152="zákl. přenesená",J152,0)</f>
        <v>0</v>
      </c>
      <c r="BH152" s="275">
        <f>IF(N152="sníž. přenesená",J152,0)</f>
        <v>0</v>
      </c>
      <c r="BI152" s="275">
        <f>IF(N152="nulová",J152,0)</f>
        <v>0</v>
      </c>
      <c r="BJ152" s="246" t="s">
        <v>78</v>
      </c>
      <c r="BK152" s="275">
        <f>ROUND(I152*H152,2)</f>
        <v>0</v>
      </c>
      <c r="BL152" s="246" t="s">
        <v>164</v>
      </c>
      <c r="BM152" s="274" t="s">
        <v>505</v>
      </c>
    </row>
    <row r="153" spans="1:65" s="191" customFormat="1" ht="19.2">
      <c r="A153" s="169"/>
      <c r="B153" s="168"/>
      <c r="C153" s="169"/>
      <c r="D153" s="235" t="s">
        <v>388</v>
      </c>
      <c r="E153" s="169"/>
      <c r="F153" s="297" t="s">
        <v>506</v>
      </c>
      <c r="G153" s="169"/>
      <c r="H153" s="169"/>
      <c r="I153" s="239"/>
      <c r="J153" s="169"/>
      <c r="K153" s="169"/>
      <c r="L153" s="168"/>
      <c r="M153" s="298"/>
      <c r="N153" s="299"/>
      <c r="O153" s="300"/>
      <c r="P153" s="300"/>
      <c r="Q153" s="300"/>
      <c r="R153" s="300"/>
      <c r="S153" s="300"/>
      <c r="T153" s="301"/>
      <c r="U153" s="169"/>
      <c r="V153" s="169"/>
      <c r="W153" s="169"/>
      <c r="X153" s="169"/>
      <c r="Y153" s="169"/>
      <c r="Z153" s="169"/>
      <c r="AA153" s="169"/>
      <c r="AB153" s="169"/>
      <c r="AC153" s="169"/>
      <c r="AD153" s="169"/>
      <c r="AE153" s="169"/>
      <c r="AT153" s="246" t="s">
        <v>388</v>
      </c>
      <c r="AU153" s="246" t="s">
        <v>80</v>
      </c>
    </row>
    <row r="154" spans="1:65" s="191" customFormat="1" ht="24.15" customHeight="1">
      <c r="A154" s="169"/>
      <c r="B154" s="168"/>
      <c r="C154" s="276" t="s">
        <v>198</v>
      </c>
      <c r="D154" s="276" t="s">
        <v>240</v>
      </c>
      <c r="E154" s="277" t="s">
        <v>507</v>
      </c>
      <c r="F154" s="278" t="s">
        <v>508</v>
      </c>
      <c r="G154" s="279" t="s">
        <v>319</v>
      </c>
      <c r="H154" s="280">
        <v>0.01</v>
      </c>
      <c r="I154" s="123"/>
      <c r="J154" s="281">
        <f>ROUND(I154*H154,2)</f>
        <v>0</v>
      </c>
      <c r="K154" s="282"/>
      <c r="L154" s="283"/>
      <c r="M154" s="284" t="s">
        <v>1</v>
      </c>
      <c r="N154" s="285" t="s">
        <v>35</v>
      </c>
      <c r="O154" s="272">
        <v>0</v>
      </c>
      <c r="P154" s="272">
        <f>O154*H154</f>
        <v>0</v>
      </c>
      <c r="Q154" s="272">
        <v>1</v>
      </c>
      <c r="R154" s="272">
        <f>Q154*H154</f>
        <v>0.01</v>
      </c>
      <c r="S154" s="272">
        <v>0</v>
      </c>
      <c r="T154" s="273">
        <f>S154*H154</f>
        <v>0</v>
      </c>
      <c r="U154" s="169"/>
      <c r="V154" s="169"/>
      <c r="W154" s="169"/>
      <c r="X154" s="169"/>
      <c r="Y154" s="169"/>
      <c r="Z154" s="169"/>
      <c r="AA154" s="169"/>
      <c r="AB154" s="169"/>
      <c r="AC154" s="169"/>
      <c r="AD154" s="169"/>
      <c r="AE154" s="169"/>
      <c r="AR154" s="274" t="s">
        <v>183</v>
      </c>
      <c r="AT154" s="274" t="s">
        <v>240</v>
      </c>
      <c r="AU154" s="274" t="s">
        <v>80</v>
      </c>
      <c r="AY154" s="246" t="s">
        <v>132</v>
      </c>
      <c r="BE154" s="275">
        <f>IF(N154="základní",J154,0)</f>
        <v>0</v>
      </c>
      <c r="BF154" s="275">
        <f>IF(N154="snížená",J154,0)</f>
        <v>0</v>
      </c>
      <c r="BG154" s="275">
        <f>IF(N154="zákl. přenesená",J154,0)</f>
        <v>0</v>
      </c>
      <c r="BH154" s="275">
        <f>IF(N154="sníž. přenesená",J154,0)</f>
        <v>0</v>
      </c>
      <c r="BI154" s="275">
        <f>IF(N154="nulová",J154,0)</f>
        <v>0</v>
      </c>
      <c r="BJ154" s="246" t="s">
        <v>78</v>
      </c>
      <c r="BK154" s="275">
        <f>ROUND(I154*H154,2)</f>
        <v>0</v>
      </c>
      <c r="BL154" s="246" t="s">
        <v>164</v>
      </c>
      <c r="BM154" s="274" t="s">
        <v>509</v>
      </c>
    </row>
    <row r="155" spans="1:65" s="191" customFormat="1" ht="19.2">
      <c r="A155" s="169"/>
      <c r="B155" s="168"/>
      <c r="C155" s="169"/>
      <c r="D155" s="235" t="s">
        <v>388</v>
      </c>
      <c r="E155" s="169"/>
      <c r="F155" s="297" t="s">
        <v>510</v>
      </c>
      <c r="G155" s="169"/>
      <c r="H155" s="169"/>
      <c r="I155" s="239"/>
      <c r="J155" s="169"/>
      <c r="K155" s="169"/>
      <c r="L155" s="168"/>
      <c r="M155" s="298"/>
      <c r="N155" s="299"/>
      <c r="O155" s="300"/>
      <c r="P155" s="300"/>
      <c r="Q155" s="300"/>
      <c r="R155" s="300"/>
      <c r="S155" s="300"/>
      <c r="T155" s="301"/>
      <c r="U155" s="169"/>
      <c r="V155" s="169"/>
      <c r="W155" s="169"/>
      <c r="X155" s="169"/>
      <c r="Y155" s="169"/>
      <c r="Z155" s="169"/>
      <c r="AA155" s="169"/>
      <c r="AB155" s="169"/>
      <c r="AC155" s="169"/>
      <c r="AD155" s="169"/>
      <c r="AE155" s="169"/>
      <c r="AT155" s="246" t="s">
        <v>388</v>
      </c>
      <c r="AU155" s="246" t="s">
        <v>80</v>
      </c>
    </row>
    <row r="156" spans="1:65" s="191" customFormat="1" ht="16.5" customHeight="1">
      <c r="A156" s="169"/>
      <c r="B156" s="168"/>
      <c r="C156" s="276" t="s">
        <v>410</v>
      </c>
      <c r="D156" s="276" t="s">
        <v>240</v>
      </c>
      <c r="E156" s="277" t="s">
        <v>511</v>
      </c>
      <c r="F156" s="278" t="s">
        <v>512</v>
      </c>
      <c r="G156" s="279" t="s">
        <v>291</v>
      </c>
      <c r="H156" s="280">
        <v>22.8</v>
      </c>
      <c r="I156" s="123"/>
      <c r="J156" s="281">
        <f>ROUND(I156*H156,2)</f>
        <v>0</v>
      </c>
      <c r="K156" s="282"/>
      <c r="L156" s="283"/>
      <c r="M156" s="284" t="s">
        <v>1</v>
      </c>
      <c r="N156" s="285" t="s">
        <v>35</v>
      </c>
      <c r="O156" s="272">
        <v>0</v>
      </c>
      <c r="P156" s="272">
        <f>O156*H156</f>
        <v>0</v>
      </c>
      <c r="Q156" s="272">
        <v>1E-3</v>
      </c>
      <c r="R156" s="272">
        <f>Q156*H156</f>
        <v>2.2800000000000001E-2</v>
      </c>
      <c r="S156" s="272">
        <v>0</v>
      </c>
      <c r="T156" s="273">
        <f>S156*H156</f>
        <v>0</v>
      </c>
      <c r="U156" s="169"/>
      <c r="V156" s="169"/>
      <c r="W156" s="169"/>
      <c r="X156" s="169"/>
      <c r="Y156" s="169"/>
      <c r="Z156" s="169"/>
      <c r="AA156" s="169"/>
      <c r="AB156" s="169"/>
      <c r="AC156" s="169"/>
      <c r="AD156" s="169"/>
      <c r="AE156" s="169"/>
      <c r="AR156" s="274" t="s">
        <v>183</v>
      </c>
      <c r="AT156" s="274" t="s">
        <v>240</v>
      </c>
      <c r="AU156" s="274" t="s">
        <v>80</v>
      </c>
      <c r="AY156" s="246" t="s">
        <v>132</v>
      </c>
      <c r="BE156" s="275">
        <f>IF(N156="základní",J156,0)</f>
        <v>0</v>
      </c>
      <c r="BF156" s="275">
        <f>IF(N156="snížená",J156,0)</f>
        <v>0</v>
      </c>
      <c r="BG156" s="275">
        <f>IF(N156="zákl. přenesená",J156,0)</f>
        <v>0</v>
      </c>
      <c r="BH156" s="275">
        <f>IF(N156="sníž. přenesená",J156,0)</f>
        <v>0</v>
      </c>
      <c r="BI156" s="275">
        <f>IF(N156="nulová",J156,0)</f>
        <v>0</v>
      </c>
      <c r="BJ156" s="246" t="s">
        <v>78</v>
      </c>
      <c r="BK156" s="275">
        <f>ROUND(I156*H156,2)</f>
        <v>0</v>
      </c>
      <c r="BL156" s="246" t="s">
        <v>164</v>
      </c>
      <c r="BM156" s="274" t="s">
        <v>513</v>
      </c>
    </row>
    <row r="157" spans="1:65" s="191" customFormat="1" ht="19.2">
      <c r="A157" s="169"/>
      <c r="B157" s="168"/>
      <c r="C157" s="169"/>
      <c r="D157" s="235" t="s">
        <v>388</v>
      </c>
      <c r="E157" s="169"/>
      <c r="F157" s="297" t="s">
        <v>514</v>
      </c>
      <c r="G157" s="169"/>
      <c r="H157" s="169"/>
      <c r="I157" s="239"/>
      <c r="J157" s="169"/>
      <c r="K157" s="169"/>
      <c r="L157" s="168"/>
      <c r="M157" s="298"/>
      <c r="N157" s="299"/>
      <c r="O157" s="300"/>
      <c r="P157" s="300"/>
      <c r="Q157" s="300"/>
      <c r="R157" s="300"/>
      <c r="S157" s="300"/>
      <c r="T157" s="301"/>
      <c r="U157" s="169"/>
      <c r="V157" s="169"/>
      <c r="W157" s="169"/>
      <c r="X157" s="169"/>
      <c r="Y157" s="169"/>
      <c r="Z157" s="169"/>
      <c r="AA157" s="169"/>
      <c r="AB157" s="169"/>
      <c r="AC157" s="169"/>
      <c r="AD157" s="169"/>
      <c r="AE157" s="169"/>
      <c r="AT157" s="246" t="s">
        <v>388</v>
      </c>
      <c r="AU157" s="246" t="s">
        <v>80</v>
      </c>
    </row>
    <row r="158" spans="1:65" s="160" customFormat="1" ht="10.199999999999999">
      <c r="B158" s="234"/>
      <c r="D158" s="235" t="s">
        <v>160</v>
      </c>
      <c r="E158" s="236" t="s">
        <v>1</v>
      </c>
      <c r="F158" s="237" t="s">
        <v>515</v>
      </c>
      <c r="H158" s="238">
        <v>22.8</v>
      </c>
      <c r="I158" s="162"/>
      <c r="L158" s="234"/>
      <c r="M158" s="286"/>
      <c r="N158" s="287"/>
      <c r="O158" s="287"/>
      <c r="P158" s="287"/>
      <c r="Q158" s="287"/>
      <c r="R158" s="287"/>
      <c r="S158" s="287"/>
      <c r="T158" s="288"/>
      <c r="AT158" s="236" t="s">
        <v>160</v>
      </c>
      <c r="AU158" s="236" t="s">
        <v>80</v>
      </c>
      <c r="AV158" s="160" t="s">
        <v>80</v>
      </c>
      <c r="AW158" s="160" t="s">
        <v>27</v>
      </c>
      <c r="AX158" s="160" t="s">
        <v>78</v>
      </c>
      <c r="AY158" s="236" t="s">
        <v>132</v>
      </c>
    </row>
    <row r="159" spans="1:65" s="191" customFormat="1" ht="21.75" customHeight="1">
      <c r="A159" s="169"/>
      <c r="B159" s="168"/>
      <c r="C159" s="276" t="s">
        <v>426</v>
      </c>
      <c r="D159" s="276" t="s">
        <v>240</v>
      </c>
      <c r="E159" s="277" t="s">
        <v>516</v>
      </c>
      <c r="F159" s="278" t="s">
        <v>517</v>
      </c>
      <c r="G159" s="279" t="s">
        <v>291</v>
      </c>
      <c r="H159" s="280">
        <v>30</v>
      </c>
      <c r="I159" s="123"/>
      <c r="J159" s="281">
        <f t="shared" ref="J159:J164" si="0">ROUND(I159*H159,2)</f>
        <v>0</v>
      </c>
      <c r="K159" s="282"/>
      <c r="L159" s="283"/>
      <c r="M159" s="284" t="s">
        <v>1</v>
      </c>
      <c r="N159" s="285" t="s">
        <v>35</v>
      </c>
      <c r="O159" s="272">
        <v>0</v>
      </c>
      <c r="P159" s="272">
        <f t="shared" ref="P159:P164" si="1">O159*H159</f>
        <v>0</v>
      </c>
      <c r="Q159" s="272">
        <v>1E-3</v>
      </c>
      <c r="R159" s="272">
        <f t="shared" ref="R159:R164" si="2">Q159*H159</f>
        <v>0.03</v>
      </c>
      <c r="S159" s="272">
        <v>0</v>
      </c>
      <c r="T159" s="273">
        <f t="shared" ref="T159:T164" si="3">S159*H159</f>
        <v>0</v>
      </c>
      <c r="U159" s="169"/>
      <c r="V159" s="169"/>
      <c r="W159" s="169"/>
      <c r="X159" s="169"/>
      <c r="Y159" s="169"/>
      <c r="Z159" s="169"/>
      <c r="AA159" s="169"/>
      <c r="AB159" s="169"/>
      <c r="AC159" s="169"/>
      <c r="AD159" s="169"/>
      <c r="AE159" s="169"/>
      <c r="AR159" s="274" t="s">
        <v>183</v>
      </c>
      <c r="AT159" s="274" t="s">
        <v>240</v>
      </c>
      <c r="AU159" s="274" t="s">
        <v>80</v>
      </c>
      <c r="AY159" s="246" t="s">
        <v>132</v>
      </c>
      <c r="BE159" s="275">
        <f t="shared" ref="BE159:BE164" si="4">IF(N159="základní",J159,0)</f>
        <v>0</v>
      </c>
      <c r="BF159" s="275">
        <f t="shared" ref="BF159:BF164" si="5">IF(N159="snížená",J159,0)</f>
        <v>0</v>
      </c>
      <c r="BG159" s="275">
        <f t="shared" ref="BG159:BG164" si="6">IF(N159="zákl. přenesená",J159,0)</f>
        <v>0</v>
      </c>
      <c r="BH159" s="275">
        <f t="shared" ref="BH159:BH164" si="7">IF(N159="sníž. přenesená",J159,0)</f>
        <v>0</v>
      </c>
      <c r="BI159" s="275">
        <f t="shared" ref="BI159:BI164" si="8">IF(N159="nulová",J159,0)</f>
        <v>0</v>
      </c>
      <c r="BJ159" s="246" t="s">
        <v>78</v>
      </c>
      <c r="BK159" s="275">
        <f t="shared" ref="BK159:BK164" si="9">ROUND(I159*H159,2)</f>
        <v>0</v>
      </c>
      <c r="BL159" s="246" t="s">
        <v>164</v>
      </c>
      <c r="BM159" s="274" t="s">
        <v>518</v>
      </c>
    </row>
    <row r="160" spans="1:65" s="191" customFormat="1" ht="21.75" customHeight="1">
      <c r="A160" s="169"/>
      <c r="B160" s="168"/>
      <c r="C160" s="276" t="s">
        <v>416</v>
      </c>
      <c r="D160" s="276" t="s">
        <v>240</v>
      </c>
      <c r="E160" s="277" t="s">
        <v>519</v>
      </c>
      <c r="F160" s="278" t="s">
        <v>520</v>
      </c>
      <c r="G160" s="279" t="s">
        <v>291</v>
      </c>
      <c r="H160" s="280">
        <v>30</v>
      </c>
      <c r="I160" s="123"/>
      <c r="J160" s="281">
        <f t="shared" si="0"/>
        <v>0</v>
      </c>
      <c r="K160" s="282"/>
      <c r="L160" s="283"/>
      <c r="M160" s="284" t="s">
        <v>1</v>
      </c>
      <c r="N160" s="285" t="s">
        <v>35</v>
      </c>
      <c r="O160" s="272">
        <v>0</v>
      </c>
      <c r="P160" s="272">
        <f t="shared" si="1"/>
        <v>0</v>
      </c>
      <c r="Q160" s="272">
        <v>1E-3</v>
      </c>
      <c r="R160" s="272">
        <f t="shared" si="2"/>
        <v>0.03</v>
      </c>
      <c r="S160" s="272">
        <v>0</v>
      </c>
      <c r="T160" s="273">
        <f t="shared" si="3"/>
        <v>0</v>
      </c>
      <c r="U160" s="169"/>
      <c r="V160" s="169"/>
      <c r="W160" s="169"/>
      <c r="X160" s="169"/>
      <c r="Y160" s="169"/>
      <c r="Z160" s="169"/>
      <c r="AA160" s="169"/>
      <c r="AB160" s="169"/>
      <c r="AC160" s="169"/>
      <c r="AD160" s="169"/>
      <c r="AE160" s="169"/>
      <c r="AR160" s="274" t="s">
        <v>183</v>
      </c>
      <c r="AT160" s="274" t="s">
        <v>240</v>
      </c>
      <c r="AU160" s="274" t="s">
        <v>80</v>
      </c>
      <c r="AY160" s="246" t="s">
        <v>132</v>
      </c>
      <c r="BE160" s="275">
        <f t="shared" si="4"/>
        <v>0</v>
      </c>
      <c r="BF160" s="275">
        <f t="shared" si="5"/>
        <v>0</v>
      </c>
      <c r="BG160" s="275">
        <f t="shared" si="6"/>
        <v>0</v>
      </c>
      <c r="BH160" s="275">
        <f t="shared" si="7"/>
        <v>0</v>
      </c>
      <c r="BI160" s="275">
        <f t="shared" si="8"/>
        <v>0</v>
      </c>
      <c r="BJ160" s="246" t="s">
        <v>78</v>
      </c>
      <c r="BK160" s="275">
        <f t="shared" si="9"/>
        <v>0</v>
      </c>
      <c r="BL160" s="246" t="s">
        <v>164</v>
      </c>
      <c r="BM160" s="274" t="s">
        <v>521</v>
      </c>
    </row>
    <row r="161" spans="1:65" s="191" customFormat="1" ht="21.75" customHeight="1">
      <c r="A161" s="169"/>
      <c r="B161" s="168"/>
      <c r="C161" s="276" t="s">
        <v>391</v>
      </c>
      <c r="D161" s="276" t="s">
        <v>240</v>
      </c>
      <c r="E161" s="277" t="s">
        <v>522</v>
      </c>
      <c r="F161" s="278" t="s">
        <v>523</v>
      </c>
      <c r="G161" s="279" t="s">
        <v>291</v>
      </c>
      <c r="H161" s="280">
        <v>30</v>
      </c>
      <c r="I161" s="123"/>
      <c r="J161" s="281">
        <f t="shared" si="0"/>
        <v>0</v>
      </c>
      <c r="K161" s="282"/>
      <c r="L161" s="283"/>
      <c r="M161" s="284" t="s">
        <v>1</v>
      </c>
      <c r="N161" s="285" t="s">
        <v>35</v>
      </c>
      <c r="O161" s="272">
        <v>0</v>
      </c>
      <c r="P161" s="272">
        <f t="shared" si="1"/>
        <v>0</v>
      </c>
      <c r="Q161" s="272">
        <v>1E-3</v>
      </c>
      <c r="R161" s="272">
        <f t="shared" si="2"/>
        <v>0.03</v>
      </c>
      <c r="S161" s="272">
        <v>0</v>
      </c>
      <c r="T161" s="273">
        <f t="shared" si="3"/>
        <v>0</v>
      </c>
      <c r="U161" s="169"/>
      <c r="V161" s="169"/>
      <c r="W161" s="169"/>
      <c r="X161" s="169"/>
      <c r="Y161" s="169"/>
      <c r="Z161" s="169"/>
      <c r="AA161" s="169"/>
      <c r="AB161" s="169"/>
      <c r="AC161" s="169"/>
      <c r="AD161" s="169"/>
      <c r="AE161" s="169"/>
      <c r="AR161" s="274" t="s">
        <v>183</v>
      </c>
      <c r="AT161" s="274" t="s">
        <v>240</v>
      </c>
      <c r="AU161" s="274" t="s">
        <v>80</v>
      </c>
      <c r="AY161" s="246" t="s">
        <v>132</v>
      </c>
      <c r="BE161" s="275">
        <f t="shared" si="4"/>
        <v>0</v>
      </c>
      <c r="BF161" s="275">
        <f t="shared" si="5"/>
        <v>0</v>
      </c>
      <c r="BG161" s="275">
        <f t="shared" si="6"/>
        <v>0</v>
      </c>
      <c r="BH161" s="275">
        <f t="shared" si="7"/>
        <v>0</v>
      </c>
      <c r="BI161" s="275">
        <f t="shared" si="8"/>
        <v>0</v>
      </c>
      <c r="BJ161" s="246" t="s">
        <v>78</v>
      </c>
      <c r="BK161" s="275">
        <f t="shared" si="9"/>
        <v>0</v>
      </c>
      <c r="BL161" s="246" t="s">
        <v>164</v>
      </c>
      <c r="BM161" s="274" t="s">
        <v>524</v>
      </c>
    </row>
    <row r="162" spans="1:65" s="191" customFormat="1" ht="16.5" customHeight="1">
      <c r="A162" s="169"/>
      <c r="B162" s="168"/>
      <c r="C162" s="276" t="s">
        <v>348</v>
      </c>
      <c r="D162" s="276" t="s">
        <v>240</v>
      </c>
      <c r="E162" s="277" t="s">
        <v>525</v>
      </c>
      <c r="F162" s="278" t="s">
        <v>526</v>
      </c>
      <c r="G162" s="279" t="s">
        <v>374</v>
      </c>
      <c r="H162" s="280">
        <v>30</v>
      </c>
      <c r="I162" s="123"/>
      <c r="J162" s="281">
        <f t="shared" si="0"/>
        <v>0</v>
      </c>
      <c r="K162" s="282"/>
      <c r="L162" s="283"/>
      <c r="M162" s="284" t="s">
        <v>1</v>
      </c>
      <c r="N162" s="285" t="s">
        <v>35</v>
      </c>
      <c r="O162" s="272">
        <v>0</v>
      </c>
      <c r="P162" s="272">
        <f t="shared" si="1"/>
        <v>0</v>
      </c>
      <c r="Q162" s="272">
        <v>2.1199999999999999E-3</v>
      </c>
      <c r="R162" s="272">
        <f t="shared" si="2"/>
        <v>6.3600000000000004E-2</v>
      </c>
      <c r="S162" s="272">
        <v>0</v>
      </c>
      <c r="T162" s="273">
        <f t="shared" si="3"/>
        <v>0</v>
      </c>
      <c r="U162" s="169"/>
      <c r="V162" s="169"/>
      <c r="W162" s="169"/>
      <c r="X162" s="169"/>
      <c r="Y162" s="169"/>
      <c r="Z162" s="169"/>
      <c r="AA162" s="169"/>
      <c r="AB162" s="169"/>
      <c r="AC162" s="169"/>
      <c r="AD162" s="169"/>
      <c r="AE162" s="169"/>
      <c r="AR162" s="274" t="s">
        <v>183</v>
      </c>
      <c r="AT162" s="274" t="s">
        <v>240</v>
      </c>
      <c r="AU162" s="274" t="s">
        <v>80</v>
      </c>
      <c r="AY162" s="246" t="s">
        <v>132</v>
      </c>
      <c r="BE162" s="275">
        <f t="shared" si="4"/>
        <v>0</v>
      </c>
      <c r="BF162" s="275">
        <f t="shared" si="5"/>
        <v>0</v>
      </c>
      <c r="BG162" s="275">
        <f t="shared" si="6"/>
        <v>0</v>
      </c>
      <c r="BH162" s="275">
        <f t="shared" si="7"/>
        <v>0</v>
      </c>
      <c r="BI162" s="275">
        <f t="shared" si="8"/>
        <v>0</v>
      </c>
      <c r="BJ162" s="246" t="s">
        <v>78</v>
      </c>
      <c r="BK162" s="275">
        <f t="shared" si="9"/>
        <v>0</v>
      </c>
      <c r="BL162" s="246" t="s">
        <v>164</v>
      </c>
      <c r="BM162" s="274" t="s">
        <v>527</v>
      </c>
    </row>
    <row r="163" spans="1:65" s="191" customFormat="1" ht="16.5" customHeight="1">
      <c r="A163" s="169"/>
      <c r="B163" s="168"/>
      <c r="C163" s="276" t="s">
        <v>335</v>
      </c>
      <c r="D163" s="276" t="s">
        <v>240</v>
      </c>
      <c r="E163" s="277" t="s">
        <v>528</v>
      </c>
      <c r="F163" s="278" t="s">
        <v>529</v>
      </c>
      <c r="G163" s="279" t="s">
        <v>374</v>
      </c>
      <c r="H163" s="280">
        <v>30</v>
      </c>
      <c r="I163" s="123"/>
      <c r="J163" s="281">
        <f t="shared" si="0"/>
        <v>0</v>
      </c>
      <c r="K163" s="282"/>
      <c r="L163" s="283"/>
      <c r="M163" s="284" t="s">
        <v>1</v>
      </c>
      <c r="N163" s="285" t="s">
        <v>35</v>
      </c>
      <c r="O163" s="272">
        <v>0</v>
      </c>
      <c r="P163" s="272">
        <f t="shared" si="1"/>
        <v>0</v>
      </c>
      <c r="Q163" s="272">
        <v>6.1999999999999998E-3</v>
      </c>
      <c r="R163" s="272">
        <f t="shared" si="2"/>
        <v>0.186</v>
      </c>
      <c r="S163" s="272">
        <v>0</v>
      </c>
      <c r="T163" s="273">
        <f t="shared" si="3"/>
        <v>0</v>
      </c>
      <c r="U163" s="169"/>
      <c r="V163" s="169"/>
      <c r="W163" s="169"/>
      <c r="X163" s="169"/>
      <c r="Y163" s="169"/>
      <c r="Z163" s="169"/>
      <c r="AA163" s="169"/>
      <c r="AB163" s="169"/>
      <c r="AC163" s="169"/>
      <c r="AD163" s="169"/>
      <c r="AE163" s="169"/>
      <c r="AR163" s="274" t="s">
        <v>183</v>
      </c>
      <c r="AT163" s="274" t="s">
        <v>240</v>
      </c>
      <c r="AU163" s="274" t="s">
        <v>80</v>
      </c>
      <c r="AY163" s="246" t="s">
        <v>132</v>
      </c>
      <c r="BE163" s="275">
        <f t="shared" si="4"/>
        <v>0</v>
      </c>
      <c r="BF163" s="275">
        <f t="shared" si="5"/>
        <v>0</v>
      </c>
      <c r="BG163" s="275">
        <f t="shared" si="6"/>
        <v>0</v>
      </c>
      <c r="BH163" s="275">
        <f t="shared" si="7"/>
        <v>0</v>
      </c>
      <c r="BI163" s="275">
        <f t="shared" si="8"/>
        <v>0</v>
      </c>
      <c r="BJ163" s="246" t="s">
        <v>78</v>
      </c>
      <c r="BK163" s="275">
        <f t="shared" si="9"/>
        <v>0</v>
      </c>
      <c r="BL163" s="246" t="s">
        <v>164</v>
      </c>
      <c r="BM163" s="274" t="s">
        <v>530</v>
      </c>
    </row>
    <row r="164" spans="1:65" s="191" customFormat="1" ht="16.5" customHeight="1">
      <c r="A164" s="169"/>
      <c r="B164" s="168"/>
      <c r="C164" s="276" t="s">
        <v>8</v>
      </c>
      <c r="D164" s="276" t="s">
        <v>240</v>
      </c>
      <c r="E164" s="277" t="s">
        <v>411</v>
      </c>
      <c r="F164" s="278" t="s">
        <v>412</v>
      </c>
      <c r="G164" s="279" t="s">
        <v>237</v>
      </c>
      <c r="H164" s="280">
        <v>3.2440000000000002</v>
      </c>
      <c r="I164" s="123"/>
      <c r="J164" s="281">
        <f t="shared" si="0"/>
        <v>0</v>
      </c>
      <c r="K164" s="282"/>
      <c r="L164" s="283"/>
      <c r="M164" s="284" t="s">
        <v>1</v>
      </c>
      <c r="N164" s="285" t="s">
        <v>35</v>
      </c>
      <c r="O164" s="272">
        <v>0</v>
      </c>
      <c r="P164" s="272">
        <f t="shared" si="1"/>
        <v>0</v>
      </c>
      <c r="Q164" s="272">
        <v>0.75</v>
      </c>
      <c r="R164" s="272">
        <f t="shared" si="2"/>
        <v>2.4330000000000003</v>
      </c>
      <c r="S164" s="272">
        <v>0</v>
      </c>
      <c r="T164" s="273">
        <f t="shared" si="3"/>
        <v>0</v>
      </c>
      <c r="U164" s="169"/>
      <c r="V164" s="169"/>
      <c r="W164" s="169"/>
      <c r="X164" s="169"/>
      <c r="Y164" s="169"/>
      <c r="Z164" s="169"/>
      <c r="AA164" s="169"/>
      <c r="AB164" s="169"/>
      <c r="AC164" s="169"/>
      <c r="AD164" s="169"/>
      <c r="AE164" s="169"/>
      <c r="AR164" s="274" t="s">
        <v>183</v>
      </c>
      <c r="AT164" s="274" t="s">
        <v>240</v>
      </c>
      <c r="AU164" s="274" t="s">
        <v>80</v>
      </c>
      <c r="AY164" s="246" t="s">
        <v>132</v>
      </c>
      <c r="BE164" s="275">
        <f t="shared" si="4"/>
        <v>0</v>
      </c>
      <c r="BF164" s="275">
        <f t="shared" si="5"/>
        <v>0</v>
      </c>
      <c r="BG164" s="275">
        <f t="shared" si="6"/>
        <v>0</v>
      </c>
      <c r="BH164" s="275">
        <f t="shared" si="7"/>
        <v>0</v>
      </c>
      <c r="BI164" s="275">
        <f t="shared" si="8"/>
        <v>0</v>
      </c>
      <c r="BJ164" s="246" t="s">
        <v>78</v>
      </c>
      <c r="BK164" s="275">
        <f t="shared" si="9"/>
        <v>0</v>
      </c>
      <c r="BL164" s="246" t="s">
        <v>164</v>
      </c>
      <c r="BM164" s="274" t="s">
        <v>531</v>
      </c>
    </row>
    <row r="165" spans="1:65" s="160" customFormat="1" ht="10.199999999999999">
      <c r="B165" s="234"/>
      <c r="D165" s="235" t="s">
        <v>160</v>
      </c>
      <c r="E165" s="236" t="s">
        <v>1</v>
      </c>
      <c r="F165" s="237" t="s">
        <v>532</v>
      </c>
      <c r="H165" s="238">
        <v>0.97</v>
      </c>
      <c r="I165" s="162"/>
      <c r="L165" s="234"/>
      <c r="M165" s="286"/>
      <c r="N165" s="287"/>
      <c r="O165" s="287"/>
      <c r="P165" s="287"/>
      <c r="Q165" s="287"/>
      <c r="R165" s="287"/>
      <c r="S165" s="287"/>
      <c r="T165" s="288"/>
      <c r="AT165" s="236" t="s">
        <v>160</v>
      </c>
      <c r="AU165" s="236" t="s">
        <v>80</v>
      </c>
      <c r="AV165" s="160" t="s">
        <v>80</v>
      </c>
      <c r="AW165" s="160" t="s">
        <v>27</v>
      </c>
      <c r="AX165" s="160" t="s">
        <v>70</v>
      </c>
      <c r="AY165" s="236" t="s">
        <v>132</v>
      </c>
    </row>
    <row r="166" spans="1:65" s="160" customFormat="1" ht="10.199999999999999">
      <c r="B166" s="234"/>
      <c r="D166" s="235" t="s">
        <v>160</v>
      </c>
      <c r="E166" s="236" t="s">
        <v>1</v>
      </c>
      <c r="F166" s="237" t="s">
        <v>533</v>
      </c>
      <c r="H166" s="238">
        <v>2.274</v>
      </c>
      <c r="I166" s="162"/>
      <c r="L166" s="234"/>
      <c r="M166" s="286"/>
      <c r="N166" s="287"/>
      <c r="O166" s="287"/>
      <c r="P166" s="287"/>
      <c r="Q166" s="287"/>
      <c r="R166" s="287"/>
      <c r="S166" s="287"/>
      <c r="T166" s="288"/>
      <c r="AT166" s="236" t="s">
        <v>160</v>
      </c>
      <c r="AU166" s="236" t="s">
        <v>80</v>
      </c>
      <c r="AV166" s="160" t="s">
        <v>80</v>
      </c>
      <c r="AW166" s="160" t="s">
        <v>27</v>
      </c>
      <c r="AX166" s="160" t="s">
        <v>70</v>
      </c>
      <c r="AY166" s="236" t="s">
        <v>132</v>
      </c>
    </row>
    <row r="167" spans="1:65" s="289" customFormat="1" ht="10.199999999999999">
      <c r="B167" s="290"/>
      <c r="D167" s="235" t="s">
        <v>160</v>
      </c>
      <c r="E167" s="291" t="s">
        <v>1</v>
      </c>
      <c r="F167" s="292" t="s">
        <v>272</v>
      </c>
      <c r="H167" s="293">
        <v>3.2439999999999998</v>
      </c>
      <c r="I167" s="306"/>
      <c r="L167" s="290"/>
      <c r="M167" s="294"/>
      <c r="N167" s="295"/>
      <c r="O167" s="295"/>
      <c r="P167" s="295"/>
      <c r="Q167" s="295"/>
      <c r="R167" s="295"/>
      <c r="S167" s="295"/>
      <c r="T167" s="296"/>
      <c r="AT167" s="291" t="s">
        <v>160</v>
      </c>
      <c r="AU167" s="291" t="s">
        <v>80</v>
      </c>
      <c r="AV167" s="289" t="s">
        <v>164</v>
      </c>
      <c r="AW167" s="289" t="s">
        <v>27</v>
      </c>
      <c r="AX167" s="289" t="s">
        <v>78</v>
      </c>
      <c r="AY167" s="291" t="s">
        <v>132</v>
      </c>
    </row>
    <row r="168" spans="1:65" s="191" customFormat="1" ht="16.5" customHeight="1">
      <c r="A168" s="169"/>
      <c r="B168" s="168"/>
      <c r="C168" s="276" t="s">
        <v>190</v>
      </c>
      <c r="D168" s="276" t="s">
        <v>240</v>
      </c>
      <c r="E168" s="277" t="s">
        <v>534</v>
      </c>
      <c r="F168" s="278" t="s">
        <v>535</v>
      </c>
      <c r="G168" s="279" t="s">
        <v>237</v>
      </c>
      <c r="H168" s="280">
        <v>6.0060000000000002</v>
      </c>
      <c r="I168" s="123"/>
      <c r="J168" s="281">
        <f>ROUND(I168*H168,2)</f>
        <v>0</v>
      </c>
      <c r="K168" s="282"/>
      <c r="L168" s="283"/>
      <c r="M168" s="284" t="s">
        <v>1</v>
      </c>
      <c r="N168" s="285" t="s">
        <v>35</v>
      </c>
      <c r="O168" s="272">
        <v>0</v>
      </c>
      <c r="P168" s="272">
        <f>O168*H168</f>
        <v>0</v>
      </c>
      <c r="Q168" s="272">
        <v>0.75</v>
      </c>
      <c r="R168" s="272">
        <f>Q168*H168</f>
        <v>4.5045000000000002</v>
      </c>
      <c r="S168" s="272">
        <v>0</v>
      </c>
      <c r="T168" s="273">
        <f>S168*H168</f>
        <v>0</v>
      </c>
      <c r="U168" s="169"/>
      <c r="V168" s="169"/>
      <c r="W168" s="169"/>
      <c r="X168" s="169"/>
      <c r="Y168" s="169"/>
      <c r="Z168" s="169"/>
      <c r="AA168" s="169"/>
      <c r="AB168" s="169"/>
      <c r="AC168" s="169"/>
      <c r="AD168" s="169"/>
      <c r="AE168" s="169"/>
      <c r="AR168" s="274" t="s">
        <v>183</v>
      </c>
      <c r="AT168" s="274" t="s">
        <v>240</v>
      </c>
      <c r="AU168" s="274" t="s">
        <v>80</v>
      </c>
      <c r="AY168" s="246" t="s">
        <v>132</v>
      </c>
      <c r="BE168" s="275">
        <f>IF(N168="základní",J168,0)</f>
        <v>0</v>
      </c>
      <c r="BF168" s="275">
        <f>IF(N168="snížená",J168,0)</f>
        <v>0</v>
      </c>
      <c r="BG168" s="275">
        <f>IF(N168="zákl. přenesená",J168,0)</f>
        <v>0</v>
      </c>
      <c r="BH168" s="275">
        <f>IF(N168="sníž. přenesená",J168,0)</f>
        <v>0</v>
      </c>
      <c r="BI168" s="275">
        <f>IF(N168="nulová",J168,0)</f>
        <v>0</v>
      </c>
      <c r="BJ168" s="246" t="s">
        <v>78</v>
      </c>
      <c r="BK168" s="275">
        <f>ROUND(I168*H168,2)</f>
        <v>0</v>
      </c>
      <c r="BL168" s="246" t="s">
        <v>164</v>
      </c>
      <c r="BM168" s="274" t="s">
        <v>536</v>
      </c>
    </row>
    <row r="169" spans="1:65" s="160" customFormat="1" ht="10.199999999999999">
      <c r="B169" s="234"/>
      <c r="D169" s="235" t="s">
        <v>160</v>
      </c>
      <c r="E169" s="236" t="s">
        <v>1</v>
      </c>
      <c r="F169" s="237" t="s">
        <v>537</v>
      </c>
      <c r="H169" s="238">
        <v>2.028</v>
      </c>
      <c r="I169" s="162"/>
      <c r="L169" s="234"/>
      <c r="M169" s="286"/>
      <c r="N169" s="287"/>
      <c r="O169" s="287"/>
      <c r="P169" s="287"/>
      <c r="Q169" s="287"/>
      <c r="R169" s="287"/>
      <c r="S169" s="287"/>
      <c r="T169" s="288"/>
      <c r="AT169" s="236" t="s">
        <v>160</v>
      </c>
      <c r="AU169" s="236" t="s">
        <v>80</v>
      </c>
      <c r="AV169" s="160" t="s">
        <v>80</v>
      </c>
      <c r="AW169" s="160" t="s">
        <v>27</v>
      </c>
      <c r="AX169" s="160" t="s">
        <v>70</v>
      </c>
      <c r="AY169" s="236" t="s">
        <v>132</v>
      </c>
    </row>
    <row r="170" spans="1:65" s="160" customFormat="1" ht="10.199999999999999">
      <c r="B170" s="234"/>
      <c r="D170" s="235" t="s">
        <v>160</v>
      </c>
      <c r="E170" s="236" t="s">
        <v>1</v>
      </c>
      <c r="F170" s="237" t="s">
        <v>538</v>
      </c>
      <c r="H170" s="238">
        <v>2.34</v>
      </c>
      <c r="I170" s="162"/>
      <c r="L170" s="234"/>
      <c r="M170" s="286"/>
      <c r="N170" s="287"/>
      <c r="O170" s="287"/>
      <c r="P170" s="287"/>
      <c r="Q170" s="287"/>
      <c r="R170" s="287"/>
      <c r="S170" s="287"/>
      <c r="T170" s="288"/>
      <c r="AT170" s="236" t="s">
        <v>160</v>
      </c>
      <c r="AU170" s="236" t="s">
        <v>80</v>
      </c>
      <c r="AV170" s="160" t="s">
        <v>80</v>
      </c>
      <c r="AW170" s="160" t="s">
        <v>27</v>
      </c>
      <c r="AX170" s="160" t="s">
        <v>70</v>
      </c>
      <c r="AY170" s="236" t="s">
        <v>132</v>
      </c>
    </row>
    <row r="171" spans="1:65" s="160" customFormat="1" ht="10.199999999999999">
      <c r="B171" s="234"/>
      <c r="D171" s="235" t="s">
        <v>160</v>
      </c>
      <c r="E171" s="236" t="s">
        <v>1</v>
      </c>
      <c r="F171" s="237" t="s">
        <v>539</v>
      </c>
      <c r="H171" s="238">
        <v>0.46800000000000003</v>
      </c>
      <c r="I171" s="162"/>
      <c r="L171" s="234"/>
      <c r="M171" s="286"/>
      <c r="N171" s="287"/>
      <c r="O171" s="287"/>
      <c r="P171" s="287"/>
      <c r="Q171" s="287"/>
      <c r="R171" s="287"/>
      <c r="S171" s="287"/>
      <c r="T171" s="288"/>
      <c r="AT171" s="236" t="s">
        <v>160</v>
      </c>
      <c r="AU171" s="236" t="s">
        <v>80</v>
      </c>
      <c r="AV171" s="160" t="s">
        <v>80</v>
      </c>
      <c r="AW171" s="160" t="s">
        <v>27</v>
      </c>
      <c r="AX171" s="160" t="s">
        <v>70</v>
      </c>
      <c r="AY171" s="236" t="s">
        <v>132</v>
      </c>
    </row>
    <row r="172" spans="1:65" s="160" customFormat="1" ht="10.199999999999999">
      <c r="B172" s="234"/>
      <c r="D172" s="235" t="s">
        <v>160</v>
      </c>
      <c r="E172" s="236" t="s">
        <v>1</v>
      </c>
      <c r="F172" s="237" t="s">
        <v>540</v>
      </c>
      <c r="H172" s="238">
        <v>1.17</v>
      </c>
      <c r="I172" s="162"/>
      <c r="L172" s="234"/>
      <c r="M172" s="286"/>
      <c r="N172" s="287"/>
      <c r="O172" s="287"/>
      <c r="P172" s="287"/>
      <c r="Q172" s="287"/>
      <c r="R172" s="287"/>
      <c r="S172" s="287"/>
      <c r="T172" s="288"/>
      <c r="AT172" s="236" t="s">
        <v>160</v>
      </c>
      <c r="AU172" s="236" t="s">
        <v>80</v>
      </c>
      <c r="AV172" s="160" t="s">
        <v>80</v>
      </c>
      <c r="AW172" s="160" t="s">
        <v>27</v>
      </c>
      <c r="AX172" s="160" t="s">
        <v>70</v>
      </c>
      <c r="AY172" s="236" t="s">
        <v>132</v>
      </c>
    </row>
    <row r="173" spans="1:65" s="289" customFormat="1" ht="10.199999999999999">
      <c r="B173" s="290"/>
      <c r="D173" s="235" t="s">
        <v>160</v>
      </c>
      <c r="E173" s="291" t="s">
        <v>1</v>
      </c>
      <c r="F173" s="292" t="s">
        <v>272</v>
      </c>
      <c r="H173" s="293">
        <v>6.0060000000000002</v>
      </c>
      <c r="I173" s="306"/>
      <c r="L173" s="290"/>
      <c r="M173" s="294"/>
      <c r="N173" s="295"/>
      <c r="O173" s="295"/>
      <c r="P173" s="295"/>
      <c r="Q173" s="295"/>
      <c r="R173" s="295"/>
      <c r="S173" s="295"/>
      <c r="T173" s="296"/>
      <c r="AT173" s="291" t="s">
        <v>160</v>
      </c>
      <c r="AU173" s="291" t="s">
        <v>80</v>
      </c>
      <c r="AV173" s="289" t="s">
        <v>164</v>
      </c>
      <c r="AW173" s="289" t="s">
        <v>27</v>
      </c>
      <c r="AX173" s="289" t="s">
        <v>78</v>
      </c>
      <c r="AY173" s="291" t="s">
        <v>132</v>
      </c>
    </row>
    <row r="174" spans="1:65" s="191" customFormat="1" ht="33" customHeight="1">
      <c r="A174" s="169"/>
      <c r="B174" s="168"/>
      <c r="C174" s="229" t="s">
        <v>541</v>
      </c>
      <c r="D174" s="229" t="s">
        <v>135</v>
      </c>
      <c r="E174" s="230" t="s">
        <v>542</v>
      </c>
      <c r="F174" s="231" t="s">
        <v>543</v>
      </c>
      <c r="G174" s="232" t="s">
        <v>228</v>
      </c>
      <c r="H174" s="233">
        <v>66.78</v>
      </c>
      <c r="I174" s="106"/>
      <c r="J174" s="158">
        <f>ROUND(I174*H174,2)</f>
        <v>0</v>
      </c>
      <c r="K174" s="269"/>
      <c r="L174" s="168"/>
      <c r="M174" s="270" t="s">
        <v>1</v>
      </c>
      <c r="N174" s="271" t="s">
        <v>35</v>
      </c>
      <c r="O174" s="272">
        <v>0.46200000000000002</v>
      </c>
      <c r="P174" s="272">
        <f>O174*H174</f>
        <v>30.852360000000001</v>
      </c>
      <c r="Q174" s="272">
        <v>6.5100000000000002E-3</v>
      </c>
      <c r="R174" s="272">
        <f>Q174*H174</f>
        <v>0.43473780000000001</v>
      </c>
      <c r="S174" s="272">
        <v>0</v>
      </c>
      <c r="T174" s="273">
        <f>S174*H174</f>
        <v>0</v>
      </c>
      <c r="U174" s="169"/>
      <c r="V174" s="169"/>
      <c r="W174" s="169"/>
      <c r="X174" s="169"/>
      <c r="Y174" s="169"/>
      <c r="Z174" s="169"/>
      <c r="AA174" s="169"/>
      <c r="AB174" s="169"/>
      <c r="AC174" s="169"/>
      <c r="AD174" s="169"/>
      <c r="AE174" s="169"/>
      <c r="AR174" s="274" t="s">
        <v>164</v>
      </c>
      <c r="AT174" s="274" t="s">
        <v>135</v>
      </c>
      <c r="AU174" s="274" t="s">
        <v>80</v>
      </c>
      <c r="AY174" s="246" t="s">
        <v>132</v>
      </c>
      <c r="BE174" s="275">
        <f>IF(N174="základní",J174,0)</f>
        <v>0</v>
      </c>
      <c r="BF174" s="275">
        <f>IF(N174="snížená",J174,0)</f>
        <v>0</v>
      </c>
      <c r="BG174" s="275">
        <f>IF(N174="zákl. přenesená",J174,0)</f>
        <v>0</v>
      </c>
      <c r="BH174" s="275">
        <f>IF(N174="sníž. přenesená",J174,0)</f>
        <v>0</v>
      </c>
      <c r="BI174" s="275">
        <f>IF(N174="nulová",J174,0)</f>
        <v>0</v>
      </c>
      <c r="BJ174" s="246" t="s">
        <v>78</v>
      </c>
      <c r="BK174" s="275">
        <f>ROUND(I174*H174,2)</f>
        <v>0</v>
      </c>
      <c r="BL174" s="246" t="s">
        <v>164</v>
      </c>
      <c r="BM174" s="274" t="s">
        <v>544</v>
      </c>
    </row>
    <row r="175" spans="1:65" s="160" customFormat="1" ht="10.199999999999999">
      <c r="B175" s="234"/>
      <c r="D175" s="235" t="s">
        <v>160</v>
      </c>
      <c r="E175" s="236" t="s">
        <v>1</v>
      </c>
      <c r="F175" s="237" t="s">
        <v>545</v>
      </c>
      <c r="H175" s="238">
        <v>19.399999999999999</v>
      </c>
      <c r="I175" s="162"/>
      <c r="L175" s="234"/>
      <c r="M175" s="286"/>
      <c r="N175" s="287"/>
      <c r="O175" s="287"/>
      <c r="P175" s="287"/>
      <c r="Q175" s="287"/>
      <c r="R175" s="287"/>
      <c r="S175" s="287"/>
      <c r="T175" s="288"/>
      <c r="AT175" s="236" t="s">
        <v>160</v>
      </c>
      <c r="AU175" s="236" t="s">
        <v>80</v>
      </c>
      <c r="AV175" s="160" t="s">
        <v>80</v>
      </c>
      <c r="AW175" s="160" t="s">
        <v>27</v>
      </c>
      <c r="AX175" s="160" t="s">
        <v>70</v>
      </c>
      <c r="AY175" s="236" t="s">
        <v>132</v>
      </c>
    </row>
    <row r="176" spans="1:65" s="160" customFormat="1" ht="10.199999999999999">
      <c r="B176" s="234"/>
      <c r="D176" s="235" t="s">
        <v>160</v>
      </c>
      <c r="E176" s="236" t="s">
        <v>1</v>
      </c>
      <c r="F176" s="237" t="s">
        <v>546</v>
      </c>
      <c r="H176" s="238">
        <v>47.38</v>
      </c>
      <c r="I176" s="162"/>
      <c r="L176" s="234"/>
      <c r="M176" s="286"/>
      <c r="N176" s="287"/>
      <c r="O176" s="287"/>
      <c r="P176" s="287"/>
      <c r="Q176" s="287"/>
      <c r="R176" s="287"/>
      <c r="S176" s="287"/>
      <c r="T176" s="288"/>
      <c r="AT176" s="236" t="s">
        <v>160</v>
      </c>
      <c r="AU176" s="236" t="s">
        <v>80</v>
      </c>
      <c r="AV176" s="160" t="s">
        <v>80</v>
      </c>
      <c r="AW176" s="160" t="s">
        <v>27</v>
      </c>
      <c r="AX176" s="160" t="s">
        <v>70</v>
      </c>
      <c r="AY176" s="236" t="s">
        <v>132</v>
      </c>
    </row>
    <row r="177" spans="1:65" s="289" customFormat="1" ht="10.199999999999999">
      <c r="B177" s="290"/>
      <c r="D177" s="235" t="s">
        <v>160</v>
      </c>
      <c r="E177" s="291" t="s">
        <v>1</v>
      </c>
      <c r="F177" s="292" t="s">
        <v>272</v>
      </c>
      <c r="H177" s="293">
        <v>66.78</v>
      </c>
      <c r="I177" s="306"/>
      <c r="L177" s="290"/>
      <c r="M177" s="294"/>
      <c r="N177" s="295"/>
      <c r="O177" s="295"/>
      <c r="P177" s="295"/>
      <c r="Q177" s="295"/>
      <c r="R177" s="295"/>
      <c r="S177" s="295"/>
      <c r="T177" s="296"/>
      <c r="AT177" s="291" t="s">
        <v>160</v>
      </c>
      <c r="AU177" s="291" t="s">
        <v>80</v>
      </c>
      <c r="AV177" s="289" t="s">
        <v>164</v>
      </c>
      <c r="AW177" s="289" t="s">
        <v>27</v>
      </c>
      <c r="AX177" s="289" t="s">
        <v>78</v>
      </c>
      <c r="AY177" s="291" t="s">
        <v>132</v>
      </c>
    </row>
    <row r="178" spans="1:65" s="191" customFormat="1" ht="16.5" customHeight="1">
      <c r="A178" s="169"/>
      <c r="B178" s="168"/>
      <c r="C178" s="276" t="s">
        <v>294</v>
      </c>
      <c r="D178" s="276" t="s">
        <v>240</v>
      </c>
      <c r="E178" s="277" t="s">
        <v>547</v>
      </c>
      <c r="F178" s="278" t="s">
        <v>428</v>
      </c>
      <c r="G178" s="279" t="s">
        <v>237</v>
      </c>
      <c r="H178" s="280">
        <v>4.7119999999999997</v>
      </c>
      <c r="I178" s="123"/>
      <c r="J178" s="281">
        <f>ROUND(I178*H178,2)</f>
        <v>0</v>
      </c>
      <c r="K178" s="282"/>
      <c r="L178" s="283"/>
      <c r="M178" s="284" t="s">
        <v>1</v>
      </c>
      <c r="N178" s="285" t="s">
        <v>35</v>
      </c>
      <c r="O178" s="272">
        <v>0</v>
      </c>
      <c r="P178" s="272">
        <f>O178*H178</f>
        <v>0</v>
      </c>
      <c r="Q178" s="272">
        <v>0.75</v>
      </c>
      <c r="R178" s="272">
        <f>Q178*H178</f>
        <v>3.5339999999999998</v>
      </c>
      <c r="S178" s="272">
        <v>0</v>
      </c>
      <c r="T178" s="273">
        <f>S178*H178</f>
        <v>0</v>
      </c>
      <c r="U178" s="169"/>
      <c r="V178" s="169"/>
      <c r="W178" s="169"/>
      <c r="X178" s="169"/>
      <c r="Y178" s="169"/>
      <c r="Z178" s="169"/>
      <c r="AA178" s="169"/>
      <c r="AB178" s="169"/>
      <c r="AC178" s="169"/>
      <c r="AD178" s="169"/>
      <c r="AE178" s="169"/>
      <c r="AR178" s="274" t="s">
        <v>183</v>
      </c>
      <c r="AT178" s="274" t="s">
        <v>240</v>
      </c>
      <c r="AU178" s="274" t="s">
        <v>80</v>
      </c>
      <c r="AY178" s="246" t="s">
        <v>132</v>
      </c>
      <c r="BE178" s="275">
        <f>IF(N178="základní",J178,0)</f>
        <v>0</v>
      </c>
      <c r="BF178" s="275">
        <f>IF(N178="snížená",J178,0)</f>
        <v>0</v>
      </c>
      <c r="BG178" s="275">
        <f>IF(N178="zákl. přenesená",J178,0)</f>
        <v>0</v>
      </c>
      <c r="BH178" s="275">
        <f>IF(N178="sníž. přenesená",J178,0)</f>
        <v>0</v>
      </c>
      <c r="BI178" s="275">
        <f>IF(N178="nulová",J178,0)</f>
        <v>0</v>
      </c>
      <c r="BJ178" s="246" t="s">
        <v>78</v>
      </c>
      <c r="BK178" s="275">
        <f>ROUND(I178*H178,2)</f>
        <v>0</v>
      </c>
      <c r="BL178" s="246" t="s">
        <v>164</v>
      </c>
      <c r="BM178" s="274" t="s">
        <v>548</v>
      </c>
    </row>
    <row r="179" spans="1:65" s="160" customFormat="1" ht="10.199999999999999">
      <c r="B179" s="234"/>
      <c r="D179" s="235" t="s">
        <v>160</v>
      </c>
      <c r="E179" s="236" t="s">
        <v>1</v>
      </c>
      <c r="F179" s="237" t="s">
        <v>549</v>
      </c>
      <c r="H179" s="238">
        <v>3.165</v>
      </c>
      <c r="I179" s="162"/>
      <c r="L179" s="234"/>
      <c r="M179" s="286"/>
      <c r="N179" s="287"/>
      <c r="O179" s="287"/>
      <c r="P179" s="287"/>
      <c r="Q179" s="287"/>
      <c r="R179" s="287"/>
      <c r="S179" s="287"/>
      <c r="T179" s="288"/>
      <c r="AT179" s="236" t="s">
        <v>160</v>
      </c>
      <c r="AU179" s="236" t="s">
        <v>80</v>
      </c>
      <c r="AV179" s="160" t="s">
        <v>80</v>
      </c>
      <c r="AW179" s="160" t="s">
        <v>27</v>
      </c>
      <c r="AX179" s="160" t="s">
        <v>70</v>
      </c>
      <c r="AY179" s="236" t="s">
        <v>132</v>
      </c>
    </row>
    <row r="180" spans="1:65" s="160" customFormat="1" ht="10.199999999999999">
      <c r="B180" s="234"/>
      <c r="D180" s="235" t="s">
        <v>160</v>
      </c>
      <c r="E180" s="236" t="s">
        <v>1</v>
      </c>
      <c r="F180" s="237" t="s">
        <v>550</v>
      </c>
      <c r="H180" s="238">
        <v>0.59299999999999997</v>
      </c>
      <c r="I180" s="162"/>
      <c r="L180" s="234"/>
      <c r="M180" s="286"/>
      <c r="N180" s="287"/>
      <c r="O180" s="287"/>
      <c r="P180" s="287"/>
      <c r="Q180" s="287"/>
      <c r="R180" s="287"/>
      <c r="S180" s="287"/>
      <c r="T180" s="288"/>
      <c r="AT180" s="236" t="s">
        <v>160</v>
      </c>
      <c r="AU180" s="236" t="s">
        <v>80</v>
      </c>
      <c r="AV180" s="160" t="s">
        <v>80</v>
      </c>
      <c r="AW180" s="160" t="s">
        <v>27</v>
      </c>
      <c r="AX180" s="160" t="s">
        <v>70</v>
      </c>
      <c r="AY180" s="236" t="s">
        <v>132</v>
      </c>
    </row>
    <row r="181" spans="1:65" s="160" customFormat="1" ht="10.199999999999999">
      <c r="B181" s="234"/>
      <c r="D181" s="235" t="s">
        <v>160</v>
      </c>
      <c r="E181" s="236" t="s">
        <v>1</v>
      </c>
      <c r="F181" s="237" t="s">
        <v>551</v>
      </c>
      <c r="H181" s="238">
        <v>0.45900000000000002</v>
      </c>
      <c r="I181" s="162"/>
      <c r="L181" s="234"/>
      <c r="M181" s="286"/>
      <c r="N181" s="287"/>
      <c r="O181" s="287"/>
      <c r="P181" s="287"/>
      <c r="Q181" s="287"/>
      <c r="R181" s="287"/>
      <c r="S181" s="287"/>
      <c r="T181" s="288"/>
      <c r="AT181" s="236" t="s">
        <v>160</v>
      </c>
      <c r="AU181" s="236" t="s">
        <v>80</v>
      </c>
      <c r="AV181" s="160" t="s">
        <v>80</v>
      </c>
      <c r="AW181" s="160" t="s">
        <v>27</v>
      </c>
      <c r="AX181" s="160" t="s">
        <v>70</v>
      </c>
      <c r="AY181" s="236" t="s">
        <v>132</v>
      </c>
    </row>
    <row r="182" spans="1:65" s="160" customFormat="1" ht="10.199999999999999">
      <c r="B182" s="234"/>
      <c r="D182" s="235" t="s">
        <v>160</v>
      </c>
      <c r="E182" s="236" t="s">
        <v>1</v>
      </c>
      <c r="F182" s="237" t="s">
        <v>552</v>
      </c>
      <c r="H182" s="238">
        <v>0.495</v>
      </c>
      <c r="I182" s="162"/>
      <c r="L182" s="234"/>
      <c r="M182" s="286"/>
      <c r="N182" s="287"/>
      <c r="O182" s="287"/>
      <c r="P182" s="287"/>
      <c r="Q182" s="287"/>
      <c r="R182" s="287"/>
      <c r="S182" s="287"/>
      <c r="T182" s="288"/>
      <c r="AT182" s="236" t="s">
        <v>160</v>
      </c>
      <c r="AU182" s="236" t="s">
        <v>80</v>
      </c>
      <c r="AV182" s="160" t="s">
        <v>80</v>
      </c>
      <c r="AW182" s="160" t="s">
        <v>27</v>
      </c>
      <c r="AX182" s="160" t="s">
        <v>70</v>
      </c>
      <c r="AY182" s="236" t="s">
        <v>132</v>
      </c>
    </row>
    <row r="183" spans="1:65" s="289" customFormat="1" ht="10.199999999999999">
      <c r="B183" s="290"/>
      <c r="D183" s="235" t="s">
        <v>160</v>
      </c>
      <c r="E183" s="291" t="s">
        <v>1</v>
      </c>
      <c r="F183" s="292" t="s">
        <v>272</v>
      </c>
      <c r="H183" s="293">
        <v>4.7119999999999997</v>
      </c>
      <c r="I183" s="306"/>
      <c r="L183" s="290"/>
      <c r="M183" s="294"/>
      <c r="N183" s="295"/>
      <c r="O183" s="295"/>
      <c r="P183" s="295"/>
      <c r="Q183" s="295"/>
      <c r="R183" s="295"/>
      <c r="S183" s="295"/>
      <c r="T183" s="296"/>
      <c r="AT183" s="291" t="s">
        <v>160</v>
      </c>
      <c r="AU183" s="291" t="s">
        <v>80</v>
      </c>
      <c r="AV183" s="289" t="s">
        <v>164</v>
      </c>
      <c r="AW183" s="289" t="s">
        <v>27</v>
      </c>
      <c r="AX183" s="289" t="s">
        <v>78</v>
      </c>
      <c r="AY183" s="291" t="s">
        <v>132</v>
      </c>
    </row>
    <row r="184" spans="1:65" s="191" customFormat="1" ht="62.7" customHeight="1">
      <c r="A184" s="169"/>
      <c r="B184" s="168"/>
      <c r="C184" s="229" t="s">
        <v>350</v>
      </c>
      <c r="D184" s="229" t="s">
        <v>135</v>
      </c>
      <c r="E184" s="230" t="s">
        <v>553</v>
      </c>
      <c r="F184" s="231" t="s">
        <v>554</v>
      </c>
      <c r="G184" s="232" t="s">
        <v>228</v>
      </c>
      <c r="H184" s="233">
        <v>66.78</v>
      </c>
      <c r="I184" s="106"/>
      <c r="J184" s="158">
        <f>ROUND(I184*H184,2)</f>
        <v>0</v>
      </c>
      <c r="K184" s="269"/>
      <c r="L184" s="168"/>
      <c r="M184" s="270" t="s">
        <v>1</v>
      </c>
      <c r="N184" s="271" t="s">
        <v>35</v>
      </c>
      <c r="O184" s="272">
        <v>1E-3</v>
      </c>
      <c r="P184" s="272">
        <f>O184*H184</f>
        <v>6.6780000000000006E-2</v>
      </c>
      <c r="Q184" s="272">
        <v>0</v>
      </c>
      <c r="R184" s="272">
        <f>Q184*H184</f>
        <v>0</v>
      </c>
      <c r="S184" s="272">
        <v>0</v>
      </c>
      <c r="T184" s="273">
        <f>S184*H184</f>
        <v>0</v>
      </c>
      <c r="U184" s="169"/>
      <c r="V184" s="169"/>
      <c r="W184" s="169"/>
      <c r="X184" s="169"/>
      <c r="Y184" s="169"/>
      <c r="Z184" s="169"/>
      <c r="AA184" s="169"/>
      <c r="AB184" s="169"/>
      <c r="AC184" s="169"/>
      <c r="AD184" s="169"/>
      <c r="AE184" s="169"/>
      <c r="AR184" s="274" t="s">
        <v>164</v>
      </c>
      <c r="AT184" s="274" t="s">
        <v>135</v>
      </c>
      <c r="AU184" s="274" t="s">
        <v>80</v>
      </c>
      <c r="AY184" s="246" t="s">
        <v>132</v>
      </c>
      <c r="BE184" s="275">
        <f>IF(N184="základní",J184,0)</f>
        <v>0</v>
      </c>
      <c r="BF184" s="275">
        <f>IF(N184="snížená",J184,0)</f>
        <v>0</v>
      </c>
      <c r="BG184" s="275">
        <f>IF(N184="zákl. přenesená",J184,0)</f>
        <v>0</v>
      </c>
      <c r="BH184" s="275">
        <f>IF(N184="sníž. přenesená",J184,0)</f>
        <v>0</v>
      </c>
      <c r="BI184" s="275">
        <f>IF(N184="nulová",J184,0)</f>
        <v>0</v>
      </c>
      <c r="BJ184" s="246" t="s">
        <v>78</v>
      </c>
      <c r="BK184" s="275">
        <f>ROUND(I184*H184,2)</f>
        <v>0</v>
      </c>
      <c r="BL184" s="246" t="s">
        <v>164</v>
      </c>
      <c r="BM184" s="274" t="s">
        <v>555</v>
      </c>
    </row>
    <row r="185" spans="1:65" s="160" customFormat="1" ht="10.199999999999999">
      <c r="B185" s="234"/>
      <c r="D185" s="235" t="s">
        <v>160</v>
      </c>
      <c r="E185" s="236" t="s">
        <v>1</v>
      </c>
      <c r="F185" s="237" t="s">
        <v>545</v>
      </c>
      <c r="H185" s="238">
        <v>19.399999999999999</v>
      </c>
      <c r="I185" s="162"/>
      <c r="L185" s="234"/>
      <c r="M185" s="286"/>
      <c r="N185" s="287"/>
      <c r="O185" s="287"/>
      <c r="P185" s="287"/>
      <c r="Q185" s="287"/>
      <c r="R185" s="287"/>
      <c r="S185" s="287"/>
      <c r="T185" s="288"/>
      <c r="AT185" s="236" t="s">
        <v>160</v>
      </c>
      <c r="AU185" s="236" t="s">
        <v>80</v>
      </c>
      <c r="AV185" s="160" t="s">
        <v>80</v>
      </c>
      <c r="AW185" s="160" t="s">
        <v>27</v>
      </c>
      <c r="AX185" s="160" t="s">
        <v>70</v>
      </c>
      <c r="AY185" s="236" t="s">
        <v>132</v>
      </c>
    </row>
    <row r="186" spans="1:65" s="160" customFormat="1" ht="10.199999999999999">
      <c r="B186" s="234"/>
      <c r="D186" s="235" t="s">
        <v>160</v>
      </c>
      <c r="E186" s="236" t="s">
        <v>1</v>
      </c>
      <c r="F186" s="237" t="s">
        <v>546</v>
      </c>
      <c r="H186" s="238">
        <v>47.38</v>
      </c>
      <c r="I186" s="162"/>
      <c r="L186" s="234"/>
      <c r="M186" s="286"/>
      <c r="N186" s="287"/>
      <c r="O186" s="287"/>
      <c r="P186" s="287"/>
      <c r="Q186" s="287"/>
      <c r="R186" s="287"/>
      <c r="S186" s="287"/>
      <c r="T186" s="288"/>
      <c r="AT186" s="236" t="s">
        <v>160</v>
      </c>
      <c r="AU186" s="236" t="s">
        <v>80</v>
      </c>
      <c r="AV186" s="160" t="s">
        <v>80</v>
      </c>
      <c r="AW186" s="160" t="s">
        <v>27</v>
      </c>
      <c r="AX186" s="160" t="s">
        <v>70</v>
      </c>
      <c r="AY186" s="236" t="s">
        <v>132</v>
      </c>
    </row>
    <row r="187" spans="1:65" s="289" customFormat="1" ht="10.199999999999999">
      <c r="B187" s="290"/>
      <c r="D187" s="235" t="s">
        <v>160</v>
      </c>
      <c r="E187" s="291" t="s">
        <v>1</v>
      </c>
      <c r="F187" s="292" t="s">
        <v>272</v>
      </c>
      <c r="H187" s="293">
        <v>66.78</v>
      </c>
      <c r="I187" s="306"/>
      <c r="L187" s="290"/>
      <c r="M187" s="294"/>
      <c r="N187" s="295"/>
      <c r="O187" s="295"/>
      <c r="P187" s="295"/>
      <c r="Q187" s="295"/>
      <c r="R187" s="295"/>
      <c r="S187" s="295"/>
      <c r="T187" s="296"/>
      <c r="AT187" s="291" t="s">
        <v>160</v>
      </c>
      <c r="AU187" s="291" t="s">
        <v>80</v>
      </c>
      <c r="AV187" s="289" t="s">
        <v>164</v>
      </c>
      <c r="AW187" s="289" t="s">
        <v>27</v>
      </c>
      <c r="AX187" s="289" t="s">
        <v>78</v>
      </c>
      <c r="AY187" s="291" t="s">
        <v>132</v>
      </c>
    </row>
    <row r="188" spans="1:65" s="191" customFormat="1" ht="49.05" customHeight="1">
      <c r="A188" s="169"/>
      <c r="B188" s="168"/>
      <c r="C188" s="229" t="s">
        <v>338</v>
      </c>
      <c r="D188" s="229" t="s">
        <v>135</v>
      </c>
      <c r="E188" s="230" t="s">
        <v>556</v>
      </c>
      <c r="F188" s="231" t="s">
        <v>557</v>
      </c>
      <c r="G188" s="232" t="s">
        <v>291</v>
      </c>
      <c r="H188" s="233">
        <v>1722.4</v>
      </c>
      <c r="I188" s="106"/>
      <c r="J188" s="158">
        <f>ROUND(I188*H188,2)</f>
        <v>0</v>
      </c>
      <c r="K188" s="269"/>
      <c r="L188" s="168"/>
      <c r="M188" s="270" t="s">
        <v>1</v>
      </c>
      <c r="N188" s="271" t="s">
        <v>35</v>
      </c>
      <c r="O188" s="272">
        <v>4.1000000000000002E-2</v>
      </c>
      <c r="P188" s="272">
        <f>O188*H188</f>
        <v>70.618400000000008</v>
      </c>
      <c r="Q188" s="272">
        <v>1.1000000000000001E-3</v>
      </c>
      <c r="R188" s="272">
        <f>Q188*H188</f>
        <v>1.8946400000000003</v>
      </c>
      <c r="S188" s="272">
        <v>0</v>
      </c>
      <c r="T188" s="273">
        <f>S188*H188</f>
        <v>0</v>
      </c>
      <c r="U188" s="169"/>
      <c r="V188" s="169"/>
      <c r="W188" s="169"/>
      <c r="X188" s="169"/>
      <c r="Y188" s="169"/>
      <c r="Z188" s="169"/>
      <c r="AA188" s="169"/>
      <c r="AB188" s="169"/>
      <c r="AC188" s="169"/>
      <c r="AD188" s="169"/>
      <c r="AE188" s="169"/>
      <c r="AR188" s="274" t="s">
        <v>164</v>
      </c>
      <c r="AT188" s="274" t="s">
        <v>135</v>
      </c>
      <c r="AU188" s="274" t="s">
        <v>80</v>
      </c>
      <c r="AY188" s="246" t="s">
        <v>132</v>
      </c>
      <c r="BE188" s="275">
        <f>IF(N188="základní",J188,0)</f>
        <v>0</v>
      </c>
      <c r="BF188" s="275">
        <f>IF(N188="snížená",J188,0)</f>
        <v>0</v>
      </c>
      <c r="BG188" s="275">
        <f>IF(N188="zákl. přenesená",J188,0)</f>
        <v>0</v>
      </c>
      <c r="BH188" s="275">
        <f>IF(N188="sníž. přenesená",J188,0)</f>
        <v>0</v>
      </c>
      <c r="BI188" s="275">
        <f>IF(N188="nulová",J188,0)</f>
        <v>0</v>
      </c>
      <c r="BJ188" s="246" t="s">
        <v>78</v>
      </c>
      <c r="BK188" s="275">
        <f>ROUND(I188*H188,2)</f>
        <v>0</v>
      </c>
      <c r="BL188" s="246" t="s">
        <v>164</v>
      </c>
      <c r="BM188" s="274" t="s">
        <v>558</v>
      </c>
    </row>
    <row r="189" spans="1:65" s="160" customFormat="1" ht="10.199999999999999">
      <c r="B189" s="234"/>
      <c r="D189" s="235" t="s">
        <v>160</v>
      </c>
      <c r="E189" s="236" t="s">
        <v>1</v>
      </c>
      <c r="F189" s="237" t="s">
        <v>559</v>
      </c>
      <c r="H189" s="238">
        <v>1722.4</v>
      </c>
      <c r="I189" s="162"/>
      <c r="L189" s="234"/>
      <c r="M189" s="286"/>
      <c r="N189" s="287"/>
      <c r="O189" s="287"/>
      <c r="P189" s="287"/>
      <c r="Q189" s="287"/>
      <c r="R189" s="287"/>
      <c r="S189" s="287"/>
      <c r="T189" s="288"/>
      <c r="AT189" s="236" t="s">
        <v>160</v>
      </c>
      <c r="AU189" s="236" t="s">
        <v>80</v>
      </c>
      <c r="AV189" s="160" t="s">
        <v>80</v>
      </c>
      <c r="AW189" s="160" t="s">
        <v>27</v>
      </c>
      <c r="AX189" s="160" t="s">
        <v>78</v>
      </c>
      <c r="AY189" s="236" t="s">
        <v>132</v>
      </c>
    </row>
    <row r="190" spans="1:65" s="191" customFormat="1" ht="37.799999999999997" customHeight="1">
      <c r="A190" s="169"/>
      <c r="B190" s="168"/>
      <c r="C190" s="229" t="s">
        <v>354</v>
      </c>
      <c r="D190" s="229" t="s">
        <v>135</v>
      </c>
      <c r="E190" s="230" t="s">
        <v>560</v>
      </c>
      <c r="F190" s="231" t="s">
        <v>561</v>
      </c>
      <c r="G190" s="232" t="s">
        <v>291</v>
      </c>
      <c r="H190" s="233">
        <v>1722.4</v>
      </c>
      <c r="I190" s="106"/>
      <c r="J190" s="158">
        <f>ROUND(I190*H190,2)</f>
        <v>0</v>
      </c>
      <c r="K190" s="269"/>
      <c r="L190" s="168"/>
      <c r="M190" s="270" t="s">
        <v>1</v>
      </c>
      <c r="N190" s="271" t="s">
        <v>35</v>
      </c>
      <c r="O190" s="272">
        <v>2.1000000000000001E-2</v>
      </c>
      <c r="P190" s="272">
        <f>O190*H190</f>
        <v>36.170400000000001</v>
      </c>
      <c r="Q190" s="272">
        <v>2.0000000000000002E-5</v>
      </c>
      <c r="R190" s="272">
        <f>Q190*H190</f>
        <v>3.4448000000000006E-2</v>
      </c>
      <c r="S190" s="272">
        <v>0</v>
      </c>
      <c r="T190" s="273">
        <f>S190*H190</f>
        <v>0</v>
      </c>
      <c r="U190" s="169"/>
      <c r="V190" s="169"/>
      <c r="W190" s="169"/>
      <c r="X190" s="169"/>
      <c r="Y190" s="169"/>
      <c r="Z190" s="169"/>
      <c r="AA190" s="169"/>
      <c r="AB190" s="169"/>
      <c r="AC190" s="169"/>
      <c r="AD190" s="169"/>
      <c r="AE190" s="169"/>
      <c r="AR190" s="274" t="s">
        <v>164</v>
      </c>
      <c r="AT190" s="274" t="s">
        <v>135</v>
      </c>
      <c r="AU190" s="274" t="s">
        <v>80</v>
      </c>
      <c r="AY190" s="246" t="s">
        <v>132</v>
      </c>
      <c r="BE190" s="275">
        <f>IF(N190="základní",J190,0)</f>
        <v>0</v>
      </c>
      <c r="BF190" s="275">
        <f>IF(N190="snížená",J190,0)</f>
        <v>0</v>
      </c>
      <c r="BG190" s="275">
        <f>IF(N190="zákl. přenesená",J190,0)</f>
        <v>0</v>
      </c>
      <c r="BH190" s="275">
        <f>IF(N190="sníž. přenesená",J190,0)</f>
        <v>0</v>
      </c>
      <c r="BI190" s="275">
        <f>IF(N190="nulová",J190,0)</f>
        <v>0</v>
      </c>
      <c r="BJ190" s="246" t="s">
        <v>78</v>
      </c>
      <c r="BK190" s="275">
        <f>ROUND(I190*H190,2)</f>
        <v>0</v>
      </c>
      <c r="BL190" s="246" t="s">
        <v>164</v>
      </c>
      <c r="BM190" s="274" t="s">
        <v>562</v>
      </c>
    </row>
    <row r="191" spans="1:65" s="191" customFormat="1" ht="49.05" customHeight="1">
      <c r="A191" s="169"/>
      <c r="B191" s="168"/>
      <c r="C191" s="229" t="s">
        <v>563</v>
      </c>
      <c r="D191" s="229" t="s">
        <v>135</v>
      </c>
      <c r="E191" s="230" t="s">
        <v>564</v>
      </c>
      <c r="F191" s="231" t="s">
        <v>565</v>
      </c>
      <c r="G191" s="232" t="s">
        <v>566</v>
      </c>
      <c r="H191" s="233">
        <v>16.7</v>
      </c>
      <c r="I191" s="106"/>
      <c r="J191" s="158">
        <f>ROUND(I191*H191,2)</f>
        <v>0</v>
      </c>
      <c r="K191" s="269"/>
      <c r="L191" s="168"/>
      <c r="M191" s="270" t="s">
        <v>1</v>
      </c>
      <c r="N191" s="271" t="s">
        <v>35</v>
      </c>
      <c r="O191" s="272">
        <v>5.5679999999999996</v>
      </c>
      <c r="P191" s="272">
        <f>O191*H191</f>
        <v>92.985599999999991</v>
      </c>
      <c r="Q191" s="272">
        <v>0.65266999999999997</v>
      </c>
      <c r="R191" s="272">
        <f>Q191*H191</f>
        <v>10.899588999999999</v>
      </c>
      <c r="S191" s="272">
        <v>0</v>
      </c>
      <c r="T191" s="273">
        <f>S191*H191</f>
        <v>0</v>
      </c>
      <c r="U191" s="169"/>
      <c r="V191" s="169"/>
      <c r="W191" s="169"/>
      <c r="X191" s="169"/>
      <c r="Y191" s="169"/>
      <c r="Z191" s="169"/>
      <c r="AA191" s="169"/>
      <c r="AB191" s="169"/>
      <c r="AC191" s="169"/>
      <c r="AD191" s="169"/>
      <c r="AE191" s="169"/>
      <c r="AR191" s="274" t="s">
        <v>164</v>
      </c>
      <c r="AT191" s="274" t="s">
        <v>135</v>
      </c>
      <c r="AU191" s="274" t="s">
        <v>80</v>
      </c>
      <c r="AY191" s="246" t="s">
        <v>132</v>
      </c>
      <c r="BE191" s="275">
        <f>IF(N191="základní",J191,0)</f>
        <v>0</v>
      </c>
      <c r="BF191" s="275">
        <f>IF(N191="snížená",J191,0)</f>
        <v>0</v>
      </c>
      <c r="BG191" s="275">
        <f>IF(N191="zákl. přenesená",J191,0)</f>
        <v>0</v>
      </c>
      <c r="BH191" s="275">
        <f>IF(N191="sníž. přenesená",J191,0)</f>
        <v>0</v>
      </c>
      <c r="BI191" s="275">
        <f>IF(N191="nulová",J191,0)</f>
        <v>0</v>
      </c>
      <c r="BJ191" s="246" t="s">
        <v>78</v>
      </c>
      <c r="BK191" s="275">
        <f>ROUND(I191*H191,2)</f>
        <v>0</v>
      </c>
      <c r="BL191" s="246" t="s">
        <v>164</v>
      </c>
      <c r="BM191" s="274" t="s">
        <v>567</v>
      </c>
    </row>
    <row r="192" spans="1:65" s="160" customFormat="1" ht="10.199999999999999">
      <c r="B192" s="234"/>
      <c r="D192" s="235" t="s">
        <v>160</v>
      </c>
      <c r="E192" s="236" t="s">
        <v>1</v>
      </c>
      <c r="F192" s="237" t="s">
        <v>568</v>
      </c>
      <c r="H192" s="238">
        <v>16.7</v>
      </c>
      <c r="I192" s="162"/>
      <c r="L192" s="234"/>
      <c r="M192" s="286"/>
      <c r="N192" s="287"/>
      <c r="O192" s="287"/>
      <c r="P192" s="287"/>
      <c r="Q192" s="287"/>
      <c r="R192" s="287"/>
      <c r="S192" s="287"/>
      <c r="T192" s="288"/>
      <c r="AT192" s="236" t="s">
        <v>160</v>
      </c>
      <c r="AU192" s="236" t="s">
        <v>80</v>
      </c>
      <c r="AV192" s="160" t="s">
        <v>80</v>
      </c>
      <c r="AW192" s="160" t="s">
        <v>27</v>
      </c>
      <c r="AX192" s="160" t="s">
        <v>78</v>
      </c>
      <c r="AY192" s="236" t="s">
        <v>132</v>
      </c>
    </row>
    <row r="193" spans="1:65" s="191" customFormat="1" ht="33" customHeight="1">
      <c r="A193" s="169"/>
      <c r="B193" s="168"/>
      <c r="C193" s="229" t="s">
        <v>569</v>
      </c>
      <c r="D193" s="229" t="s">
        <v>135</v>
      </c>
      <c r="E193" s="230" t="s">
        <v>570</v>
      </c>
      <c r="F193" s="231" t="s">
        <v>571</v>
      </c>
      <c r="G193" s="232" t="s">
        <v>237</v>
      </c>
      <c r="H193" s="233">
        <v>65</v>
      </c>
      <c r="I193" s="106"/>
      <c r="J193" s="158">
        <f>ROUND(I193*H193,2)</f>
        <v>0</v>
      </c>
      <c r="K193" s="269"/>
      <c r="L193" s="168"/>
      <c r="M193" s="270" t="s">
        <v>1</v>
      </c>
      <c r="N193" s="271" t="s">
        <v>35</v>
      </c>
      <c r="O193" s="272">
        <v>3.0190000000000001</v>
      </c>
      <c r="P193" s="272">
        <f>O193*H193</f>
        <v>196.23500000000001</v>
      </c>
      <c r="Q193" s="272">
        <v>0</v>
      </c>
      <c r="R193" s="272">
        <f>Q193*H193</f>
        <v>0</v>
      </c>
      <c r="S193" s="272">
        <v>0</v>
      </c>
      <c r="T193" s="273">
        <f>S193*H193</f>
        <v>0</v>
      </c>
      <c r="U193" s="169"/>
      <c r="V193" s="169"/>
      <c r="W193" s="169"/>
      <c r="X193" s="169"/>
      <c r="Y193" s="169"/>
      <c r="Z193" s="169"/>
      <c r="AA193" s="169"/>
      <c r="AB193" s="169"/>
      <c r="AC193" s="169"/>
      <c r="AD193" s="169"/>
      <c r="AE193" s="169"/>
      <c r="AR193" s="274" t="s">
        <v>164</v>
      </c>
      <c r="AT193" s="274" t="s">
        <v>135</v>
      </c>
      <c r="AU193" s="274" t="s">
        <v>80</v>
      </c>
      <c r="AY193" s="246" t="s">
        <v>132</v>
      </c>
      <c r="BE193" s="275">
        <f>IF(N193="základní",J193,0)</f>
        <v>0</v>
      </c>
      <c r="BF193" s="275">
        <f>IF(N193="snížená",J193,0)</f>
        <v>0</v>
      </c>
      <c r="BG193" s="275">
        <f>IF(N193="zákl. přenesená",J193,0)</f>
        <v>0</v>
      </c>
      <c r="BH193" s="275">
        <f>IF(N193="sníž. přenesená",J193,0)</f>
        <v>0</v>
      </c>
      <c r="BI193" s="275">
        <f>IF(N193="nulová",J193,0)</f>
        <v>0</v>
      </c>
      <c r="BJ193" s="246" t="s">
        <v>78</v>
      </c>
      <c r="BK193" s="275">
        <f>ROUND(I193*H193,2)</f>
        <v>0</v>
      </c>
      <c r="BL193" s="246" t="s">
        <v>164</v>
      </c>
      <c r="BM193" s="274" t="s">
        <v>572</v>
      </c>
    </row>
    <row r="194" spans="1:65" s="191" customFormat="1" ht="55.5" customHeight="1">
      <c r="A194" s="169"/>
      <c r="B194" s="168"/>
      <c r="C194" s="229" t="s">
        <v>155</v>
      </c>
      <c r="D194" s="229" t="s">
        <v>135</v>
      </c>
      <c r="E194" s="230" t="s">
        <v>255</v>
      </c>
      <c r="F194" s="231" t="s">
        <v>256</v>
      </c>
      <c r="G194" s="232" t="s">
        <v>237</v>
      </c>
      <c r="H194" s="233">
        <v>46</v>
      </c>
      <c r="I194" s="106"/>
      <c r="J194" s="158">
        <f>ROUND(I194*H194,2)</f>
        <v>0</v>
      </c>
      <c r="K194" s="269"/>
      <c r="L194" s="168"/>
      <c r="M194" s="270" t="s">
        <v>1</v>
      </c>
      <c r="N194" s="271" t="s">
        <v>35</v>
      </c>
      <c r="O194" s="272">
        <v>0.41099999999999998</v>
      </c>
      <c r="P194" s="272">
        <f>O194*H194</f>
        <v>18.905999999999999</v>
      </c>
      <c r="Q194" s="272">
        <v>0</v>
      </c>
      <c r="R194" s="272">
        <f>Q194*H194</f>
        <v>0</v>
      </c>
      <c r="S194" s="272">
        <v>0</v>
      </c>
      <c r="T194" s="273">
        <f>S194*H194</f>
        <v>0</v>
      </c>
      <c r="U194" s="169"/>
      <c r="V194" s="169"/>
      <c r="W194" s="169"/>
      <c r="X194" s="169"/>
      <c r="Y194" s="169"/>
      <c r="Z194" s="169"/>
      <c r="AA194" s="169"/>
      <c r="AB194" s="169"/>
      <c r="AC194" s="169"/>
      <c r="AD194" s="169"/>
      <c r="AE194" s="169"/>
      <c r="AR194" s="274" t="s">
        <v>164</v>
      </c>
      <c r="AT194" s="274" t="s">
        <v>135</v>
      </c>
      <c r="AU194" s="274" t="s">
        <v>80</v>
      </c>
      <c r="AY194" s="246" t="s">
        <v>132</v>
      </c>
      <c r="BE194" s="275">
        <f>IF(N194="základní",J194,0)</f>
        <v>0</v>
      </c>
      <c r="BF194" s="275">
        <f>IF(N194="snížená",J194,0)</f>
        <v>0</v>
      </c>
      <c r="BG194" s="275">
        <f>IF(N194="zákl. přenesená",J194,0)</f>
        <v>0</v>
      </c>
      <c r="BH194" s="275">
        <f>IF(N194="sníž. přenesená",J194,0)</f>
        <v>0</v>
      </c>
      <c r="BI194" s="275">
        <f>IF(N194="nulová",J194,0)</f>
        <v>0</v>
      </c>
      <c r="BJ194" s="246" t="s">
        <v>78</v>
      </c>
      <c r="BK194" s="275">
        <f>ROUND(I194*H194,2)</f>
        <v>0</v>
      </c>
      <c r="BL194" s="246" t="s">
        <v>164</v>
      </c>
      <c r="BM194" s="274" t="s">
        <v>573</v>
      </c>
    </row>
    <row r="195" spans="1:65" s="191" customFormat="1" ht="33" customHeight="1">
      <c r="A195" s="169"/>
      <c r="B195" s="168"/>
      <c r="C195" s="229" t="s">
        <v>358</v>
      </c>
      <c r="D195" s="229" t="s">
        <v>135</v>
      </c>
      <c r="E195" s="230" t="s">
        <v>574</v>
      </c>
      <c r="F195" s="231" t="s">
        <v>575</v>
      </c>
      <c r="G195" s="232" t="s">
        <v>237</v>
      </c>
      <c r="H195" s="233">
        <v>10</v>
      </c>
      <c r="I195" s="106"/>
      <c r="J195" s="158">
        <f>ROUND(I195*H195,2)</f>
        <v>0</v>
      </c>
      <c r="K195" s="269"/>
      <c r="L195" s="168"/>
      <c r="M195" s="270" t="s">
        <v>1</v>
      </c>
      <c r="N195" s="271" t="s">
        <v>35</v>
      </c>
      <c r="O195" s="272">
        <v>1.669</v>
      </c>
      <c r="P195" s="272">
        <f>O195*H195</f>
        <v>16.690000000000001</v>
      </c>
      <c r="Q195" s="272">
        <v>0</v>
      </c>
      <c r="R195" s="272">
        <f>Q195*H195</f>
        <v>0</v>
      </c>
      <c r="S195" s="272">
        <v>0</v>
      </c>
      <c r="T195" s="273">
        <f>S195*H195</f>
        <v>0</v>
      </c>
      <c r="U195" s="169"/>
      <c r="V195" s="169"/>
      <c r="W195" s="169"/>
      <c r="X195" s="169"/>
      <c r="Y195" s="169"/>
      <c r="Z195" s="169"/>
      <c r="AA195" s="169"/>
      <c r="AB195" s="169"/>
      <c r="AC195" s="169"/>
      <c r="AD195" s="169"/>
      <c r="AE195" s="169"/>
      <c r="AR195" s="274" t="s">
        <v>164</v>
      </c>
      <c r="AT195" s="274" t="s">
        <v>135</v>
      </c>
      <c r="AU195" s="274" t="s">
        <v>80</v>
      </c>
      <c r="AY195" s="246" t="s">
        <v>132</v>
      </c>
      <c r="BE195" s="275">
        <f>IF(N195="základní",J195,0)</f>
        <v>0</v>
      </c>
      <c r="BF195" s="275">
        <f>IF(N195="snížená",J195,0)</f>
        <v>0</v>
      </c>
      <c r="BG195" s="275">
        <f>IF(N195="zákl. přenesená",J195,0)</f>
        <v>0</v>
      </c>
      <c r="BH195" s="275">
        <f>IF(N195="sníž. přenesená",J195,0)</f>
        <v>0</v>
      </c>
      <c r="BI195" s="275">
        <f>IF(N195="nulová",J195,0)</f>
        <v>0</v>
      </c>
      <c r="BJ195" s="246" t="s">
        <v>78</v>
      </c>
      <c r="BK195" s="275">
        <f>ROUND(I195*H195,2)</f>
        <v>0</v>
      </c>
      <c r="BL195" s="246" t="s">
        <v>164</v>
      </c>
      <c r="BM195" s="274" t="s">
        <v>576</v>
      </c>
    </row>
    <row r="196" spans="1:65" s="191" customFormat="1" ht="16.5" customHeight="1">
      <c r="A196" s="169"/>
      <c r="B196" s="168"/>
      <c r="C196" s="229" t="s">
        <v>433</v>
      </c>
      <c r="D196" s="229" t="s">
        <v>135</v>
      </c>
      <c r="E196" s="230" t="s">
        <v>577</v>
      </c>
      <c r="F196" s="231" t="s">
        <v>578</v>
      </c>
      <c r="G196" s="232" t="s">
        <v>237</v>
      </c>
      <c r="H196" s="233">
        <v>46</v>
      </c>
      <c r="I196" s="106"/>
      <c r="J196" s="158">
        <f>ROUND(I196*H196,2)</f>
        <v>0</v>
      </c>
      <c r="K196" s="269"/>
      <c r="L196" s="168"/>
      <c r="M196" s="270" t="s">
        <v>1</v>
      </c>
      <c r="N196" s="271" t="s">
        <v>35</v>
      </c>
      <c r="O196" s="272">
        <v>0.60499999999999998</v>
      </c>
      <c r="P196" s="272">
        <f>O196*H196</f>
        <v>27.83</v>
      </c>
      <c r="Q196" s="272">
        <v>0</v>
      </c>
      <c r="R196" s="272">
        <f>Q196*H196</f>
        <v>0</v>
      </c>
      <c r="S196" s="272">
        <v>0</v>
      </c>
      <c r="T196" s="273">
        <f>S196*H196</f>
        <v>0</v>
      </c>
      <c r="U196" s="169"/>
      <c r="V196" s="169"/>
      <c r="W196" s="169"/>
      <c r="X196" s="169"/>
      <c r="Y196" s="169"/>
      <c r="Z196" s="169"/>
      <c r="AA196" s="169"/>
      <c r="AB196" s="169"/>
      <c r="AC196" s="169"/>
      <c r="AD196" s="169"/>
      <c r="AE196" s="169"/>
      <c r="AR196" s="274" t="s">
        <v>164</v>
      </c>
      <c r="AT196" s="274" t="s">
        <v>135</v>
      </c>
      <c r="AU196" s="274" t="s">
        <v>80</v>
      </c>
      <c r="AY196" s="246" t="s">
        <v>132</v>
      </c>
      <c r="BE196" s="275">
        <f>IF(N196="základní",J196,0)</f>
        <v>0</v>
      </c>
      <c r="BF196" s="275">
        <f>IF(N196="snížená",J196,0)</f>
        <v>0</v>
      </c>
      <c r="BG196" s="275">
        <f>IF(N196="zákl. přenesená",J196,0)</f>
        <v>0</v>
      </c>
      <c r="BH196" s="275">
        <f>IF(N196="sníž. přenesená",J196,0)</f>
        <v>0</v>
      </c>
      <c r="BI196" s="275">
        <f>IF(N196="nulová",J196,0)</f>
        <v>0</v>
      </c>
      <c r="BJ196" s="246" t="s">
        <v>78</v>
      </c>
      <c r="BK196" s="275">
        <f>ROUND(I196*H196,2)</f>
        <v>0</v>
      </c>
      <c r="BL196" s="246" t="s">
        <v>164</v>
      </c>
      <c r="BM196" s="274" t="s">
        <v>579</v>
      </c>
    </row>
    <row r="197" spans="1:65" s="159" customFormat="1" ht="22.8" customHeight="1">
      <c r="B197" s="223"/>
      <c r="D197" s="224" t="s">
        <v>69</v>
      </c>
      <c r="E197" s="227" t="s">
        <v>80</v>
      </c>
      <c r="F197" s="227" t="s">
        <v>278</v>
      </c>
      <c r="I197" s="161"/>
      <c r="J197" s="228">
        <f>BK197</f>
        <v>0</v>
      </c>
      <c r="L197" s="223"/>
      <c r="M197" s="263"/>
      <c r="N197" s="264"/>
      <c r="O197" s="264"/>
      <c r="P197" s="265">
        <f>SUM(P198:P201)</f>
        <v>75.151660000000007</v>
      </c>
      <c r="Q197" s="264"/>
      <c r="R197" s="265">
        <f>SUM(R198:R201)</f>
        <v>2.9204726000000001</v>
      </c>
      <c r="S197" s="264"/>
      <c r="T197" s="266">
        <f>SUM(T198:T201)</f>
        <v>0</v>
      </c>
      <c r="AR197" s="224" t="s">
        <v>78</v>
      </c>
      <c r="AT197" s="267" t="s">
        <v>69</v>
      </c>
      <c r="AU197" s="267" t="s">
        <v>78</v>
      </c>
      <c r="AY197" s="224" t="s">
        <v>132</v>
      </c>
      <c r="BK197" s="268">
        <f>SUM(BK198:BK201)</f>
        <v>0</v>
      </c>
    </row>
    <row r="198" spans="1:65" s="191" customFormat="1" ht="16.5" customHeight="1">
      <c r="A198" s="169"/>
      <c r="B198" s="168"/>
      <c r="C198" s="229" t="s">
        <v>78</v>
      </c>
      <c r="D198" s="229" t="s">
        <v>135</v>
      </c>
      <c r="E198" s="230" t="s">
        <v>280</v>
      </c>
      <c r="F198" s="231" t="s">
        <v>281</v>
      </c>
      <c r="G198" s="232" t="s">
        <v>228</v>
      </c>
      <c r="H198" s="233">
        <v>43.63</v>
      </c>
      <c r="I198" s="106"/>
      <c r="J198" s="158">
        <f>ROUND(I198*H198,2)</f>
        <v>0</v>
      </c>
      <c r="K198" s="269"/>
      <c r="L198" s="168"/>
      <c r="M198" s="270" t="s">
        <v>1</v>
      </c>
      <c r="N198" s="271" t="s">
        <v>35</v>
      </c>
      <c r="O198" s="272">
        <v>0.88200000000000001</v>
      </c>
      <c r="P198" s="272">
        <f>O198*H198</f>
        <v>38.481660000000005</v>
      </c>
      <c r="Q198" s="272">
        <v>2.0000000000000002E-5</v>
      </c>
      <c r="R198" s="272">
        <f>Q198*H198</f>
        <v>8.7260000000000018E-4</v>
      </c>
      <c r="S198" s="272">
        <v>0</v>
      </c>
      <c r="T198" s="273">
        <f>S198*H198</f>
        <v>0</v>
      </c>
      <c r="U198" s="169"/>
      <c r="V198" s="169"/>
      <c r="W198" s="169"/>
      <c r="X198" s="169"/>
      <c r="Y198" s="169"/>
      <c r="Z198" s="169"/>
      <c r="AA198" s="169"/>
      <c r="AB198" s="169"/>
      <c r="AC198" s="169"/>
      <c r="AD198" s="169"/>
      <c r="AE198" s="169"/>
      <c r="AR198" s="274" t="s">
        <v>164</v>
      </c>
      <c r="AT198" s="274" t="s">
        <v>135</v>
      </c>
      <c r="AU198" s="274" t="s">
        <v>80</v>
      </c>
      <c r="AY198" s="246" t="s">
        <v>132</v>
      </c>
      <c r="BE198" s="275">
        <f>IF(N198="základní",J198,0)</f>
        <v>0</v>
      </c>
      <c r="BF198" s="275">
        <f>IF(N198="snížená",J198,0)</f>
        <v>0</v>
      </c>
      <c r="BG198" s="275">
        <f>IF(N198="zákl. přenesená",J198,0)</f>
        <v>0</v>
      </c>
      <c r="BH198" s="275">
        <f>IF(N198="sníž. přenesená",J198,0)</f>
        <v>0</v>
      </c>
      <c r="BI198" s="275">
        <f>IF(N198="nulová",J198,0)</f>
        <v>0</v>
      </c>
      <c r="BJ198" s="246" t="s">
        <v>78</v>
      </c>
      <c r="BK198" s="275">
        <f>ROUND(I198*H198,2)</f>
        <v>0</v>
      </c>
      <c r="BL198" s="246" t="s">
        <v>164</v>
      </c>
      <c r="BM198" s="274" t="s">
        <v>580</v>
      </c>
    </row>
    <row r="199" spans="1:65" s="191" customFormat="1" ht="49.05" customHeight="1">
      <c r="A199" s="169"/>
      <c r="B199" s="168"/>
      <c r="C199" s="229" t="s">
        <v>7</v>
      </c>
      <c r="D199" s="229" t="s">
        <v>135</v>
      </c>
      <c r="E199" s="230" t="s">
        <v>581</v>
      </c>
      <c r="F199" s="231" t="s">
        <v>582</v>
      </c>
      <c r="G199" s="232" t="s">
        <v>158</v>
      </c>
      <c r="H199" s="233">
        <v>10</v>
      </c>
      <c r="I199" s="106"/>
      <c r="J199" s="158">
        <f>ROUND(I199*H199,2)</f>
        <v>0</v>
      </c>
      <c r="K199" s="269"/>
      <c r="L199" s="168"/>
      <c r="M199" s="270" t="s">
        <v>1</v>
      </c>
      <c r="N199" s="271" t="s">
        <v>35</v>
      </c>
      <c r="O199" s="272">
        <v>3.6669999999999998</v>
      </c>
      <c r="P199" s="272">
        <f>O199*H199</f>
        <v>36.67</v>
      </c>
      <c r="Q199" s="272">
        <v>1.6000000000000001E-4</v>
      </c>
      <c r="R199" s="272">
        <f>Q199*H199</f>
        <v>1.6000000000000001E-3</v>
      </c>
      <c r="S199" s="272">
        <v>0</v>
      </c>
      <c r="T199" s="273">
        <f>S199*H199</f>
        <v>0</v>
      </c>
      <c r="U199" s="169"/>
      <c r="V199" s="169"/>
      <c r="W199" s="169"/>
      <c r="X199" s="169"/>
      <c r="Y199" s="169"/>
      <c r="Z199" s="169"/>
      <c r="AA199" s="169"/>
      <c r="AB199" s="169"/>
      <c r="AC199" s="169"/>
      <c r="AD199" s="169"/>
      <c r="AE199" s="169"/>
      <c r="AR199" s="274" t="s">
        <v>164</v>
      </c>
      <c r="AT199" s="274" t="s">
        <v>135</v>
      </c>
      <c r="AU199" s="274" t="s">
        <v>80</v>
      </c>
      <c r="AY199" s="246" t="s">
        <v>132</v>
      </c>
      <c r="BE199" s="275">
        <f>IF(N199="základní",J199,0)</f>
        <v>0</v>
      </c>
      <c r="BF199" s="275">
        <f>IF(N199="snížená",J199,0)</f>
        <v>0</v>
      </c>
      <c r="BG199" s="275">
        <f>IF(N199="zákl. přenesená",J199,0)</f>
        <v>0</v>
      </c>
      <c r="BH199" s="275">
        <f>IF(N199="sníž. přenesená",J199,0)</f>
        <v>0</v>
      </c>
      <c r="BI199" s="275">
        <f>IF(N199="nulová",J199,0)</f>
        <v>0</v>
      </c>
      <c r="BJ199" s="246" t="s">
        <v>78</v>
      </c>
      <c r="BK199" s="275">
        <f>ROUND(I199*H199,2)</f>
        <v>0</v>
      </c>
      <c r="BL199" s="246" t="s">
        <v>164</v>
      </c>
      <c r="BM199" s="274" t="s">
        <v>583</v>
      </c>
    </row>
    <row r="200" spans="1:65" s="191" customFormat="1" ht="16.5" customHeight="1">
      <c r="A200" s="169"/>
      <c r="B200" s="168"/>
      <c r="C200" s="276" t="s">
        <v>371</v>
      </c>
      <c r="D200" s="276" t="s">
        <v>240</v>
      </c>
      <c r="E200" s="277" t="s">
        <v>584</v>
      </c>
      <c r="F200" s="278" t="s">
        <v>585</v>
      </c>
      <c r="G200" s="279" t="s">
        <v>319</v>
      </c>
      <c r="H200" s="280">
        <v>2.9180000000000001</v>
      </c>
      <c r="I200" s="123"/>
      <c r="J200" s="281">
        <f>ROUND(I200*H200,2)</f>
        <v>0</v>
      </c>
      <c r="K200" s="282"/>
      <c r="L200" s="283"/>
      <c r="M200" s="284" t="s">
        <v>1</v>
      </c>
      <c r="N200" s="285" t="s">
        <v>35</v>
      </c>
      <c r="O200" s="272">
        <v>0</v>
      </c>
      <c r="P200" s="272">
        <f>O200*H200</f>
        <v>0</v>
      </c>
      <c r="Q200" s="272">
        <v>1</v>
      </c>
      <c r="R200" s="272">
        <f>Q200*H200</f>
        <v>2.9180000000000001</v>
      </c>
      <c r="S200" s="272">
        <v>0</v>
      </c>
      <c r="T200" s="273">
        <f>S200*H200</f>
        <v>0</v>
      </c>
      <c r="U200" s="169"/>
      <c r="V200" s="169"/>
      <c r="W200" s="169"/>
      <c r="X200" s="169"/>
      <c r="Y200" s="169"/>
      <c r="Z200" s="169"/>
      <c r="AA200" s="169"/>
      <c r="AB200" s="169"/>
      <c r="AC200" s="169"/>
      <c r="AD200" s="169"/>
      <c r="AE200" s="169"/>
      <c r="AR200" s="274" t="s">
        <v>183</v>
      </c>
      <c r="AT200" s="274" t="s">
        <v>240</v>
      </c>
      <c r="AU200" s="274" t="s">
        <v>80</v>
      </c>
      <c r="AY200" s="246" t="s">
        <v>132</v>
      </c>
      <c r="BE200" s="275">
        <f>IF(N200="základní",J200,0)</f>
        <v>0</v>
      </c>
      <c r="BF200" s="275">
        <f>IF(N200="snížená",J200,0)</f>
        <v>0</v>
      </c>
      <c r="BG200" s="275">
        <f>IF(N200="zákl. přenesená",J200,0)</f>
        <v>0</v>
      </c>
      <c r="BH200" s="275">
        <f>IF(N200="sníž. přenesená",J200,0)</f>
        <v>0</v>
      </c>
      <c r="BI200" s="275">
        <f>IF(N200="nulová",J200,0)</f>
        <v>0</v>
      </c>
      <c r="BJ200" s="246" t="s">
        <v>78</v>
      </c>
      <c r="BK200" s="275">
        <f>ROUND(I200*H200,2)</f>
        <v>0</v>
      </c>
      <c r="BL200" s="246" t="s">
        <v>164</v>
      </c>
      <c r="BM200" s="274" t="s">
        <v>586</v>
      </c>
    </row>
    <row r="201" spans="1:65" s="160" customFormat="1" ht="10.199999999999999">
      <c r="B201" s="234"/>
      <c r="D201" s="235" t="s">
        <v>160</v>
      </c>
      <c r="E201" s="236" t="s">
        <v>1</v>
      </c>
      <c r="F201" s="237" t="s">
        <v>587</v>
      </c>
      <c r="H201" s="238">
        <v>2.9180000000000001</v>
      </c>
      <c r="I201" s="162"/>
      <c r="L201" s="234"/>
      <c r="M201" s="286"/>
      <c r="N201" s="287"/>
      <c r="O201" s="287"/>
      <c r="P201" s="287"/>
      <c r="Q201" s="287"/>
      <c r="R201" s="287"/>
      <c r="S201" s="287"/>
      <c r="T201" s="288"/>
      <c r="AT201" s="236" t="s">
        <v>160</v>
      </c>
      <c r="AU201" s="236" t="s">
        <v>80</v>
      </c>
      <c r="AV201" s="160" t="s">
        <v>80</v>
      </c>
      <c r="AW201" s="160" t="s">
        <v>27</v>
      </c>
      <c r="AX201" s="160" t="s">
        <v>78</v>
      </c>
      <c r="AY201" s="236" t="s">
        <v>132</v>
      </c>
    </row>
    <row r="202" spans="1:65" s="159" customFormat="1" ht="22.8" customHeight="1">
      <c r="B202" s="223"/>
      <c r="D202" s="224" t="s">
        <v>69</v>
      </c>
      <c r="E202" s="227" t="s">
        <v>155</v>
      </c>
      <c r="F202" s="227" t="s">
        <v>283</v>
      </c>
      <c r="I202" s="161"/>
      <c r="J202" s="228">
        <f>BK202</f>
        <v>0</v>
      </c>
      <c r="L202" s="223"/>
      <c r="M202" s="263"/>
      <c r="N202" s="264"/>
      <c r="O202" s="264"/>
      <c r="P202" s="265">
        <f>SUM(P203:P204)</f>
        <v>630.18787499999996</v>
      </c>
      <c r="Q202" s="264"/>
      <c r="R202" s="265">
        <f>SUM(R203:R204)</f>
        <v>0</v>
      </c>
      <c r="S202" s="264"/>
      <c r="T202" s="266">
        <f>SUM(T203:T204)</f>
        <v>0</v>
      </c>
      <c r="AR202" s="224" t="s">
        <v>78</v>
      </c>
      <c r="AT202" s="267" t="s">
        <v>69</v>
      </c>
      <c r="AU202" s="267" t="s">
        <v>78</v>
      </c>
      <c r="AY202" s="224" t="s">
        <v>132</v>
      </c>
      <c r="BK202" s="268">
        <f>SUM(BK203:BK204)</f>
        <v>0</v>
      </c>
    </row>
    <row r="203" spans="1:65" s="191" customFormat="1" ht="16.5" customHeight="1">
      <c r="A203" s="169"/>
      <c r="B203" s="168"/>
      <c r="C203" s="229" t="s">
        <v>588</v>
      </c>
      <c r="D203" s="229" t="s">
        <v>135</v>
      </c>
      <c r="E203" s="230" t="s">
        <v>304</v>
      </c>
      <c r="F203" s="231" t="s">
        <v>305</v>
      </c>
      <c r="G203" s="232" t="s">
        <v>158</v>
      </c>
      <c r="H203" s="233">
        <v>176.375</v>
      </c>
      <c r="I203" s="106"/>
      <c r="J203" s="158">
        <f>ROUND(I203*H203,2)</f>
        <v>0</v>
      </c>
      <c r="K203" s="269"/>
      <c r="L203" s="168"/>
      <c r="M203" s="270" t="s">
        <v>1</v>
      </c>
      <c r="N203" s="271" t="s">
        <v>35</v>
      </c>
      <c r="O203" s="272">
        <v>3.573</v>
      </c>
      <c r="P203" s="272">
        <f>O203*H203</f>
        <v>630.18787499999996</v>
      </c>
      <c r="Q203" s="272">
        <v>0</v>
      </c>
      <c r="R203" s="272">
        <f>Q203*H203</f>
        <v>0</v>
      </c>
      <c r="S203" s="272">
        <v>0</v>
      </c>
      <c r="T203" s="273">
        <f>S203*H203</f>
        <v>0</v>
      </c>
      <c r="U203" s="169"/>
      <c r="V203" s="169"/>
      <c r="W203" s="169"/>
      <c r="X203" s="169"/>
      <c r="Y203" s="169"/>
      <c r="Z203" s="169"/>
      <c r="AA203" s="169"/>
      <c r="AB203" s="169"/>
      <c r="AC203" s="169"/>
      <c r="AD203" s="169"/>
      <c r="AE203" s="169"/>
      <c r="AR203" s="274" t="s">
        <v>164</v>
      </c>
      <c r="AT203" s="274" t="s">
        <v>135</v>
      </c>
      <c r="AU203" s="274" t="s">
        <v>80</v>
      </c>
      <c r="AY203" s="246" t="s">
        <v>132</v>
      </c>
      <c r="BE203" s="275">
        <f>IF(N203="základní",J203,0)</f>
        <v>0</v>
      </c>
      <c r="BF203" s="275">
        <f>IF(N203="snížená",J203,0)</f>
        <v>0</v>
      </c>
      <c r="BG203" s="275">
        <f>IF(N203="zákl. přenesená",J203,0)</f>
        <v>0</v>
      </c>
      <c r="BH203" s="275">
        <f>IF(N203="sníž. přenesená",J203,0)</f>
        <v>0</v>
      </c>
      <c r="BI203" s="275">
        <f>IF(N203="nulová",J203,0)</f>
        <v>0</v>
      </c>
      <c r="BJ203" s="246" t="s">
        <v>78</v>
      </c>
      <c r="BK203" s="275">
        <f>ROUND(I203*H203,2)</f>
        <v>0</v>
      </c>
      <c r="BL203" s="246" t="s">
        <v>164</v>
      </c>
      <c r="BM203" s="274" t="s">
        <v>589</v>
      </c>
    </row>
    <row r="204" spans="1:65" s="160" customFormat="1" ht="10.199999999999999">
      <c r="B204" s="234"/>
      <c r="D204" s="235" t="s">
        <v>160</v>
      </c>
      <c r="E204" s="236" t="s">
        <v>1</v>
      </c>
      <c r="F204" s="237" t="s">
        <v>590</v>
      </c>
      <c r="H204" s="238">
        <v>176.375</v>
      </c>
      <c r="I204" s="162"/>
      <c r="L204" s="234"/>
      <c r="M204" s="286"/>
      <c r="N204" s="287"/>
      <c r="O204" s="287"/>
      <c r="P204" s="287"/>
      <c r="Q204" s="287"/>
      <c r="R204" s="287"/>
      <c r="S204" s="287"/>
      <c r="T204" s="288"/>
      <c r="AT204" s="236" t="s">
        <v>160</v>
      </c>
      <c r="AU204" s="236" t="s">
        <v>80</v>
      </c>
      <c r="AV204" s="160" t="s">
        <v>80</v>
      </c>
      <c r="AW204" s="160" t="s">
        <v>27</v>
      </c>
      <c r="AX204" s="160" t="s">
        <v>78</v>
      </c>
      <c r="AY204" s="236" t="s">
        <v>132</v>
      </c>
    </row>
    <row r="205" spans="1:65" s="159" customFormat="1" ht="22.8" customHeight="1">
      <c r="B205" s="223"/>
      <c r="D205" s="224" t="s">
        <v>69</v>
      </c>
      <c r="E205" s="227" t="s">
        <v>164</v>
      </c>
      <c r="F205" s="227" t="s">
        <v>308</v>
      </c>
      <c r="I205" s="161"/>
      <c r="J205" s="228">
        <f>BK205</f>
        <v>0</v>
      </c>
      <c r="L205" s="223"/>
      <c r="M205" s="263"/>
      <c r="N205" s="264"/>
      <c r="O205" s="264"/>
      <c r="P205" s="265">
        <f>SUM(P206:P208)</f>
        <v>19.110000000000003</v>
      </c>
      <c r="Q205" s="264"/>
      <c r="R205" s="265">
        <f>SUM(R206:R208)</f>
        <v>0.6421</v>
      </c>
      <c r="S205" s="264"/>
      <c r="T205" s="266">
        <f>SUM(T206:T208)</f>
        <v>0</v>
      </c>
      <c r="AR205" s="224" t="s">
        <v>78</v>
      </c>
      <c r="AT205" s="267" t="s">
        <v>69</v>
      </c>
      <c r="AU205" s="267" t="s">
        <v>78</v>
      </c>
      <c r="AY205" s="224" t="s">
        <v>132</v>
      </c>
      <c r="BK205" s="268">
        <f>SUM(BK206:BK208)</f>
        <v>0</v>
      </c>
    </row>
    <row r="206" spans="1:65" s="191" customFormat="1" ht="24.15" customHeight="1">
      <c r="A206" s="169"/>
      <c r="B206" s="168"/>
      <c r="C206" s="229" t="s">
        <v>378</v>
      </c>
      <c r="D206" s="229" t="s">
        <v>135</v>
      </c>
      <c r="E206" s="230" t="s">
        <v>591</v>
      </c>
      <c r="F206" s="231" t="s">
        <v>592</v>
      </c>
      <c r="G206" s="232" t="s">
        <v>232</v>
      </c>
      <c r="H206" s="233">
        <v>35</v>
      </c>
      <c r="I206" s="106"/>
      <c r="J206" s="158">
        <f>ROUND(I206*H206,2)</f>
        <v>0</v>
      </c>
      <c r="K206" s="269"/>
      <c r="L206" s="168"/>
      <c r="M206" s="270" t="s">
        <v>1</v>
      </c>
      <c r="N206" s="271" t="s">
        <v>35</v>
      </c>
      <c r="O206" s="272">
        <v>0.54600000000000004</v>
      </c>
      <c r="P206" s="272">
        <f>O206*H206</f>
        <v>19.110000000000003</v>
      </c>
      <c r="Q206" s="272">
        <v>1.7659999999999999E-2</v>
      </c>
      <c r="R206" s="272">
        <f>Q206*H206</f>
        <v>0.61809999999999998</v>
      </c>
      <c r="S206" s="272">
        <v>0</v>
      </c>
      <c r="T206" s="273">
        <f>S206*H206</f>
        <v>0</v>
      </c>
      <c r="U206" s="169"/>
      <c r="V206" s="169"/>
      <c r="W206" s="169"/>
      <c r="X206" s="169"/>
      <c r="Y206" s="169"/>
      <c r="Z206" s="169"/>
      <c r="AA206" s="169"/>
      <c r="AB206" s="169"/>
      <c r="AC206" s="169"/>
      <c r="AD206" s="169"/>
      <c r="AE206" s="169"/>
      <c r="AR206" s="274" t="s">
        <v>164</v>
      </c>
      <c r="AT206" s="274" t="s">
        <v>135</v>
      </c>
      <c r="AU206" s="274" t="s">
        <v>80</v>
      </c>
      <c r="AY206" s="246" t="s">
        <v>132</v>
      </c>
      <c r="BE206" s="275">
        <f>IF(N206="základní",J206,0)</f>
        <v>0</v>
      </c>
      <c r="BF206" s="275">
        <f>IF(N206="snížená",J206,0)</f>
        <v>0</v>
      </c>
      <c r="BG206" s="275">
        <f>IF(N206="zákl. přenesená",J206,0)</f>
        <v>0</v>
      </c>
      <c r="BH206" s="275">
        <f>IF(N206="sníž. přenesená",J206,0)</f>
        <v>0</v>
      </c>
      <c r="BI206" s="275">
        <f>IF(N206="nulová",J206,0)</f>
        <v>0</v>
      </c>
      <c r="BJ206" s="246" t="s">
        <v>78</v>
      </c>
      <c r="BK206" s="275">
        <f>ROUND(I206*H206,2)</f>
        <v>0</v>
      </c>
      <c r="BL206" s="246" t="s">
        <v>164</v>
      </c>
      <c r="BM206" s="274" t="s">
        <v>593</v>
      </c>
    </row>
    <row r="207" spans="1:65" s="160" customFormat="1" ht="10.199999999999999">
      <c r="B207" s="234"/>
      <c r="D207" s="235" t="s">
        <v>160</v>
      </c>
      <c r="E207" s="236" t="s">
        <v>1</v>
      </c>
      <c r="F207" s="237" t="s">
        <v>594</v>
      </c>
      <c r="H207" s="238">
        <v>35</v>
      </c>
      <c r="I207" s="162"/>
      <c r="L207" s="234"/>
      <c r="M207" s="286"/>
      <c r="N207" s="287"/>
      <c r="O207" s="287"/>
      <c r="P207" s="287"/>
      <c r="Q207" s="287"/>
      <c r="R207" s="287"/>
      <c r="S207" s="287"/>
      <c r="T207" s="288"/>
      <c r="AT207" s="236" t="s">
        <v>160</v>
      </c>
      <c r="AU207" s="236" t="s">
        <v>80</v>
      </c>
      <c r="AV207" s="160" t="s">
        <v>80</v>
      </c>
      <c r="AW207" s="160" t="s">
        <v>27</v>
      </c>
      <c r="AX207" s="160" t="s">
        <v>78</v>
      </c>
      <c r="AY207" s="236" t="s">
        <v>132</v>
      </c>
    </row>
    <row r="208" spans="1:65" s="191" customFormat="1" ht="16.5" customHeight="1">
      <c r="A208" s="169"/>
      <c r="B208" s="168"/>
      <c r="C208" s="276" t="s">
        <v>279</v>
      </c>
      <c r="D208" s="276" t="s">
        <v>240</v>
      </c>
      <c r="E208" s="277" t="s">
        <v>355</v>
      </c>
      <c r="F208" s="278" t="s">
        <v>356</v>
      </c>
      <c r="G208" s="279" t="s">
        <v>232</v>
      </c>
      <c r="H208" s="280">
        <v>60</v>
      </c>
      <c r="I208" s="123"/>
      <c r="J208" s="281">
        <f>ROUND(I208*H208,2)</f>
        <v>0</v>
      </c>
      <c r="K208" s="282"/>
      <c r="L208" s="283"/>
      <c r="M208" s="284" t="s">
        <v>1</v>
      </c>
      <c r="N208" s="285" t="s">
        <v>35</v>
      </c>
      <c r="O208" s="272">
        <v>0</v>
      </c>
      <c r="P208" s="272">
        <f>O208*H208</f>
        <v>0</v>
      </c>
      <c r="Q208" s="272">
        <v>4.0000000000000002E-4</v>
      </c>
      <c r="R208" s="272">
        <f>Q208*H208</f>
        <v>2.4E-2</v>
      </c>
      <c r="S208" s="272">
        <v>0</v>
      </c>
      <c r="T208" s="273">
        <f>S208*H208</f>
        <v>0</v>
      </c>
      <c r="U208" s="169"/>
      <c r="V208" s="169"/>
      <c r="W208" s="169"/>
      <c r="X208" s="169"/>
      <c r="Y208" s="169"/>
      <c r="Z208" s="169"/>
      <c r="AA208" s="169"/>
      <c r="AB208" s="169"/>
      <c r="AC208" s="169"/>
      <c r="AD208" s="169"/>
      <c r="AE208" s="169"/>
      <c r="AR208" s="274" t="s">
        <v>183</v>
      </c>
      <c r="AT208" s="274" t="s">
        <v>240</v>
      </c>
      <c r="AU208" s="274" t="s">
        <v>80</v>
      </c>
      <c r="AY208" s="246" t="s">
        <v>132</v>
      </c>
      <c r="BE208" s="275">
        <f>IF(N208="základní",J208,0)</f>
        <v>0</v>
      </c>
      <c r="BF208" s="275">
        <f>IF(N208="snížená",J208,0)</f>
        <v>0</v>
      </c>
      <c r="BG208" s="275">
        <f>IF(N208="zákl. přenesená",J208,0)</f>
        <v>0</v>
      </c>
      <c r="BH208" s="275">
        <f>IF(N208="sníž. přenesená",J208,0)</f>
        <v>0</v>
      </c>
      <c r="BI208" s="275">
        <f>IF(N208="nulová",J208,0)</f>
        <v>0</v>
      </c>
      <c r="BJ208" s="246" t="s">
        <v>78</v>
      </c>
      <c r="BK208" s="275">
        <f>ROUND(I208*H208,2)</f>
        <v>0</v>
      </c>
      <c r="BL208" s="246" t="s">
        <v>164</v>
      </c>
      <c r="BM208" s="274" t="s">
        <v>595</v>
      </c>
    </row>
    <row r="209" spans="1:65" s="159" customFormat="1" ht="22.8" customHeight="1">
      <c r="B209" s="223"/>
      <c r="D209" s="224" t="s">
        <v>69</v>
      </c>
      <c r="E209" s="227" t="s">
        <v>596</v>
      </c>
      <c r="F209" s="227" t="s">
        <v>597</v>
      </c>
      <c r="I209" s="161"/>
      <c r="J209" s="228">
        <f>BK209</f>
        <v>0</v>
      </c>
      <c r="L209" s="223"/>
      <c r="M209" s="263"/>
      <c r="N209" s="264"/>
      <c r="O209" s="264"/>
      <c r="P209" s="265">
        <f>SUM(P210:P211)</f>
        <v>118.9552</v>
      </c>
      <c r="Q209" s="264"/>
      <c r="R209" s="265">
        <f>SUM(R210:R211)</f>
        <v>0</v>
      </c>
      <c r="S209" s="264"/>
      <c r="T209" s="266">
        <f>SUM(T210:T211)</f>
        <v>0</v>
      </c>
      <c r="AR209" s="224" t="s">
        <v>78</v>
      </c>
      <c r="AT209" s="267" t="s">
        <v>69</v>
      </c>
      <c r="AU209" s="267" t="s">
        <v>78</v>
      </c>
      <c r="AY209" s="224" t="s">
        <v>132</v>
      </c>
      <c r="BK209" s="268">
        <f>SUM(BK210:BK211)</f>
        <v>0</v>
      </c>
    </row>
    <row r="210" spans="1:65" s="191" customFormat="1" ht="44.25" customHeight="1">
      <c r="A210" s="169"/>
      <c r="B210" s="168"/>
      <c r="C210" s="229" t="s">
        <v>384</v>
      </c>
      <c r="D210" s="229" t="s">
        <v>135</v>
      </c>
      <c r="E210" s="230" t="s">
        <v>598</v>
      </c>
      <c r="F210" s="231" t="s">
        <v>599</v>
      </c>
      <c r="G210" s="232" t="s">
        <v>319</v>
      </c>
      <c r="H210" s="233">
        <v>120.4</v>
      </c>
      <c r="I210" s="106"/>
      <c r="J210" s="158">
        <f>ROUND(I210*H210,2)</f>
        <v>0</v>
      </c>
      <c r="K210" s="269"/>
      <c r="L210" s="168"/>
      <c r="M210" s="270" t="s">
        <v>1</v>
      </c>
      <c r="N210" s="271" t="s">
        <v>35</v>
      </c>
      <c r="O210" s="272">
        <v>0.98799999999999999</v>
      </c>
      <c r="P210" s="272">
        <f>O210*H210</f>
        <v>118.9552</v>
      </c>
      <c r="Q210" s="272">
        <v>0</v>
      </c>
      <c r="R210" s="272">
        <f>Q210*H210</f>
        <v>0</v>
      </c>
      <c r="S210" s="272">
        <v>0</v>
      </c>
      <c r="T210" s="273">
        <f>S210*H210</f>
        <v>0</v>
      </c>
      <c r="U210" s="169"/>
      <c r="V210" s="169"/>
      <c r="W210" s="169"/>
      <c r="X210" s="169"/>
      <c r="Y210" s="169"/>
      <c r="Z210" s="169"/>
      <c r="AA210" s="169"/>
      <c r="AB210" s="169"/>
      <c r="AC210" s="169"/>
      <c r="AD210" s="169"/>
      <c r="AE210" s="169"/>
      <c r="AR210" s="274" t="s">
        <v>164</v>
      </c>
      <c r="AT210" s="274" t="s">
        <v>135</v>
      </c>
      <c r="AU210" s="274" t="s">
        <v>80</v>
      </c>
      <c r="AY210" s="246" t="s">
        <v>132</v>
      </c>
      <c r="BE210" s="275">
        <f>IF(N210="základní",J210,0)</f>
        <v>0</v>
      </c>
      <c r="BF210" s="275">
        <f>IF(N210="snížená",J210,0)</f>
        <v>0</v>
      </c>
      <c r="BG210" s="275">
        <f>IF(N210="zákl. přenesená",J210,0)</f>
        <v>0</v>
      </c>
      <c r="BH210" s="275">
        <f>IF(N210="sníž. přenesená",J210,0)</f>
        <v>0</v>
      </c>
      <c r="BI210" s="275">
        <f>IF(N210="nulová",J210,0)</f>
        <v>0</v>
      </c>
      <c r="BJ210" s="246" t="s">
        <v>78</v>
      </c>
      <c r="BK210" s="275">
        <f>ROUND(I210*H210,2)</f>
        <v>0</v>
      </c>
      <c r="BL210" s="246" t="s">
        <v>164</v>
      </c>
      <c r="BM210" s="274" t="s">
        <v>600</v>
      </c>
    </row>
    <row r="211" spans="1:65" s="160" customFormat="1" ht="10.199999999999999">
      <c r="B211" s="234"/>
      <c r="D211" s="235" t="s">
        <v>160</v>
      </c>
      <c r="E211" s="236" t="s">
        <v>1</v>
      </c>
      <c r="F211" s="237" t="s">
        <v>601</v>
      </c>
      <c r="H211" s="238">
        <v>120.4</v>
      </c>
      <c r="I211" s="162"/>
      <c r="L211" s="234"/>
      <c r="M211" s="286"/>
      <c r="N211" s="287"/>
      <c r="O211" s="287"/>
      <c r="P211" s="287"/>
      <c r="Q211" s="287"/>
      <c r="R211" s="287"/>
      <c r="S211" s="287"/>
      <c r="T211" s="288"/>
      <c r="AT211" s="236" t="s">
        <v>160</v>
      </c>
      <c r="AU211" s="236" t="s">
        <v>80</v>
      </c>
      <c r="AV211" s="160" t="s">
        <v>80</v>
      </c>
      <c r="AW211" s="160" t="s">
        <v>27</v>
      </c>
      <c r="AX211" s="160" t="s">
        <v>78</v>
      </c>
      <c r="AY211" s="236" t="s">
        <v>132</v>
      </c>
    </row>
    <row r="212" spans="1:65" s="159" customFormat="1" ht="25.95" customHeight="1">
      <c r="B212" s="223"/>
      <c r="D212" s="224" t="s">
        <v>69</v>
      </c>
      <c r="E212" s="225" t="s">
        <v>331</v>
      </c>
      <c r="F212" s="225" t="s">
        <v>332</v>
      </c>
      <c r="I212" s="161"/>
      <c r="J212" s="226">
        <f>BK212</f>
        <v>0</v>
      </c>
      <c r="L212" s="223"/>
      <c r="M212" s="263"/>
      <c r="N212" s="264"/>
      <c r="O212" s="264"/>
      <c r="P212" s="265">
        <f>P213</f>
        <v>121.503558</v>
      </c>
      <c r="Q212" s="264"/>
      <c r="R212" s="265">
        <f>R213</f>
        <v>0.15585836</v>
      </c>
      <c r="S212" s="264"/>
      <c r="T212" s="266">
        <f>T213</f>
        <v>0</v>
      </c>
      <c r="AR212" s="224" t="s">
        <v>80</v>
      </c>
      <c r="AT212" s="267" t="s">
        <v>69</v>
      </c>
      <c r="AU212" s="267" t="s">
        <v>70</v>
      </c>
      <c r="AY212" s="224" t="s">
        <v>132</v>
      </c>
      <c r="BK212" s="268">
        <f>BK213</f>
        <v>0</v>
      </c>
    </row>
    <row r="213" spans="1:65" s="159" customFormat="1" ht="22.8" customHeight="1">
      <c r="B213" s="223"/>
      <c r="D213" s="224" t="s">
        <v>69</v>
      </c>
      <c r="E213" s="227" t="s">
        <v>602</v>
      </c>
      <c r="F213" s="227" t="s">
        <v>603</v>
      </c>
      <c r="I213" s="161"/>
      <c r="J213" s="228">
        <f>BK213</f>
        <v>0</v>
      </c>
      <c r="L213" s="223"/>
      <c r="M213" s="263"/>
      <c r="N213" s="264"/>
      <c r="O213" s="264"/>
      <c r="P213" s="265">
        <f>SUM(P214:P217)</f>
        <v>121.503558</v>
      </c>
      <c r="Q213" s="264"/>
      <c r="R213" s="265">
        <f>SUM(R214:R217)</f>
        <v>0.15585836</v>
      </c>
      <c r="S213" s="264"/>
      <c r="T213" s="266">
        <f>SUM(T214:T217)</f>
        <v>0</v>
      </c>
      <c r="AR213" s="224" t="s">
        <v>80</v>
      </c>
      <c r="AT213" s="267" t="s">
        <v>69</v>
      </c>
      <c r="AU213" s="267" t="s">
        <v>78</v>
      </c>
      <c r="AY213" s="224" t="s">
        <v>132</v>
      </c>
      <c r="BK213" s="268">
        <f>SUM(BK214:BK217)</f>
        <v>0</v>
      </c>
    </row>
    <row r="214" spans="1:65" s="191" customFormat="1" ht="44.25" customHeight="1">
      <c r="A214" s="169"/>
      <c r="B214" s="168"/>
      <c r="C214" s="229" t="s">
        <v>400</v>
      </c>
      <c r="D214" s="229" t="s">
        <v>135</v>
      </c>
      <c r="E214" s="230" t="s">
        <v>604</v>
      </c>
      <c r="F214" s="231" t="s">
        <v>605</v>
      </c>
      <c r="G214" s="232" t="s">
        <v>228</v>
      </c>
      <c r="H214" s="233">
        <v>417.53800000000001</v>
      </c>
      <c r="I214" s="106"/>
      <c r="J214" s="158">
        <f>ROUND(I214*H214,2)</f>
        <v>0</v>
      </c>
      <c r="K214" s="269"/>
      <c r="L214" s="168"/>
      <c r="M214" s="270" t="s">
        <v>1</v>
      </c>
      <c r="N214" s="271" t="s">
        <v>35</v>
      </c>
      <c r="O214" s="272">
        <v>0.29099999999999998</v>
      </c>
      <c r="P214" s="272">
        <f>O214*H214</f>
        <v>121.503558</v>
      </c>
      <c r="Q214" s="272">
        <v>2.2000000000000001E-4</v>
      </c>
      <c r="R214" s="272">
        <f>Q214*H214</f>
        <v>9.185836E-2</v>
      </c>
      <c r="S214" s="272">
        <v>0</v>
      </c>
      <c r="T214" s="273">
        <f>S214*H214</f>
        <v>0</v>
      </c>
      <c r="U214" s="169"/>
      <c r="V214" s="169"/>
      <c r="W214" s="169"/>
      <c r="X214" s="169"/>
      <c r="Y214" s="169"/>
      <c r="Z214" s="169"/>
      <c r="AA214" s="169"/>
      <c r="AB214" s="169"/>
      <c r="AC214" s="169"/>
      <c r="AD214" s="169"/>
      <c r="AE214" s="169"/>
      <c r="AR214" s="274" t="s">
        <v>338</v>
      </c>
      <c r="AT214" s="274" t="s">
        <v>135</v>
      </c>
      <c r="AU214" s="274" t="s">
        <v>80</v>
      </c>
      <c r="AY214" s="246" t="s">
        <v>132</v>
      </c>
      <c r="BE214" s="275">
        <f>IF(N214="základní",J214,0)</f>
        <v>0</v>
      </c>
      <c r="BF214" s="275">
        <f>IF(N214="snížená",J214,0)</f>
        <v>0</v>
      </c>
      <c r="BG214" s="275">
        <f>IF(N214="zákl. přenesená",J214,0)</f>
        <v>0</v>
      </c>
      <c r="BH214" s="275">
        <f>IF(N214="sníž. přenesená",J214,0)</f>
        <v>0</v>
      </c>
      <c r="BI214" s="275">
        <f>IF(N214="nulová",J214,0)</f>
        <v>0</v>
      </c>
      <c r="BJ214" s="246" t="s">
        <v>78</v>
      </c>
      <c r="BK214" s="275">
        <f>ROUND(I214*H214,2)</f>
        <v>0</v>
      </c>
      <c r="BL214" s="246" t="s">
        <v>338</v>
      </c>
      <c r="BM214" s="274" t="s">
        <v>606</v>
      </c>
    </row>
    <row r="215" spans="1:65" s="160" customFormat="1" ht="10.199999999999999">
      <c r="B215" s="234"/>
      <c r="D215" s="235" t="s">
        <v>160</v>
      </c>
      <c r="F215" s="237" t="s">
        <v>607</v>
      </c>
      <c r="H215" s="238">
        <v>417.53800000000001</v>
      </c>
      <c r="I215" s="162"/>
      <c r="L215" s="234"/>
      <c r="M215" s="286"/>
      <c r="N215" s="287"/>
      <c r="O215" s="287"/>
      <c r="P215" s="287"/>
      <c r="Q215" s="287"/>
      <c r="R215" s="287"/>
      <c r="S215" s="287"/>
      <c r="T215" s="288"/>
      <c r="AT215" s="236" t="s">
        <v>160</v>
      </c>
      <c r="AU215" s="236" t="s">
        <v>80</v>
      </c>
      <c r="AV215" s="160" t="s">
        <v>80</v>
      </c>
      <c r="AW215" s="160" t="s">
        <v>3</v>
      </c>
      <c r="AX215" s="160" t="s">
        <v>78</v>
      </c>
      <c r="AY215" s="236" t="s">
        <v>132</v>
      </c>
    </row>
    <row r="216" spans="1:65" s="191" customFormat="1" ht="33" customHeight="1">
      <c r="A216" s="169"/>
      <c r="B216" s="168"/>
      <c r="C216" s="276" t="s">
        <v>406</v>
      </c>
      <c r="D216" s="276" t="s">
        <v>240</v>
      </c>
      <c r="E216" s="277" t="s">
        <v>608</v>
      </c>
      <c r="F216" s="278" t="s">
        <v>609</v>
      </c>
      <c r="G216" s="279" t="s">
        <v>610</v>
      </c>
      <c r="H216" s="280">
        <v>80</v>
      </c>
      <c r="I216" s="123"/>
      <c r="J216" s="281">
        <f>ROUND(I216*H216,2)</f>
        <v>0</v>
      </c>
      <c r="K216" s="282"/>
      <c r="L216" s="283"/>
      <c r="M216" s="284" t="s">
        <v>1</v>
      </c>
      <c r="N216" s="285" t="s">
        <v>35</v>
      </c>
      <c r="O216" s="272">
        <v>0</v>
      </c>
      <c r="P216" s="272">
        <f>O216*H216</f>
        <v>0</v>
      </c>
      <c r="Q216" s="272">
        <v>8.0000000000000004E-4</v>
      </c>
      <c r="R216" s="272">
        <f>Q216*H216</f>
        <v>6.4000000000000001E-2</v>
      </c>
      <c r="S216" s="272">
        <v>0</v>
      </c>
      <c r="T216" s="273">
        <f>S216*H216</f>
        <v>0</v>
      </c>
      <c r="U216" s="169"/>
      <c r="V216" s="169"/>
      <c r="W216" s="169"/>
      <c r="X216" s="169"/>
      <c r="Y216" s="169"/>
      <c r="Z216" s="169"/>
      <c r="AA216" s="169"/>
      <c r="AB216" s="169"/>
      <c r="AC216" s="169"/>
      <c r="AD216" s="169"/>
      <c r="AE216" s="169"/>
      <c r="AR216" s="274" t="s">
        <v>348</v>
      </c>
      <c r="AT216" s="274" t="s">
        <v>240</v>
      </c>
      <c r="AU216" s="274" t="s">
        <v>80</v>
      </c>
      <c r="AY216" s="246" t="s">
        <v>132</v>
      </c>
      <c r="BE216" s="275">
        <f>IF(N216="základní",J216,0)</f>
        <v>0</v>
      </c>
      <c r="BF216" s="275">
        <f>IF(N216="snížená",J216,0)</f>
        <v>0</v>
      </c>
      <c r="BG216" s="275">
        <f>IF(N216="zákl. přenesená",J216,0)</f>
        <v>0</v>
      </c>
      <c r="BH216" s="275">
        <f>IF(N216="sníž. přenesená",J216,0)</f>
        <v>0</v>
      </c>
      <c r="BI216" s="275">
        <f>IF(N216="nulová",J216,0)</f>
        <v>0</v>
      </c>
      <c r="BJ216" s="246" t="s">
        <v>78</v>
      </c>
      <c r="BK216" s="275">
        <f>ROUND(I216*H216,2)</f>
        <v>0</v>
      </c>
      <c r="BL216" s="246" t="s">
        <v>338</v>
      </c>
      <c r="BM216" s="274" t="s">
        <v>611</v>
      </c>
    </row>
    <row r="217" spans="1:65" s="160" customFormat="1" ht="10.199999999999999">
      <c r="B217" s="234"/>
      <c r="D217" s="235" t="s">
        <v>160</v>
      </c>
      <c r="E217" s="236" t="s">
        <v>1</v>
      </c>
      <c r="F217" s="237" t="s">
        <v>612</v>
      </c>
      <c r="H217" s="238">
        <v>80</v>
      </c>
      <c r="I217" s="162"/>
      <c r="L217" s="234"/>
      <c r="M217" s="286"/>
      <c r="N217" s="287"/>
      <c r="O217" s="287"/>
      <c r="P217" s="287"/>
      <c r="Q217" s="287"/>
      <c r="R217" s="287"/>
      <c r="S217" s="287"/>
      <c r="T217" s="288"/>
      <c r="AT217" s="236" t="s">
        <v>160</v>
      </c>
      <c r="AU217" s="236" t="s">
        <v>80</v>
      </c>
      <c r="AV217" s="160" t="s">
        <v>80</v>
      </c>
      <c r="AW217" s="160" t="s">
        <v>27</v>
      </c>
      <c r="AX217" s="160" t="s">
        <v>78</v>
      </c>
      <c r="AY217" s="236" t="s">
        <v>132</v>
      </c>
    </row>
    <row r="218" spans="1:65" s="159" customFormat="1" ht="25.95" customHeight="1">
      <c r="B218" s="223"/>
      <c r="D218" s="224" t="s">
        <v>69</v>
      </c>
      <c r="E218" s="225" t="s">
        <v>431</v>
      </c>
      <c r="F218" s="225" t="s">
        <v>432</v>
      </c>
      <c r="I218" s="161"/>
      <c r="J218" s="226">
        <f>BK218</f>
        <v>0</v>
      </c>
      <c r="L218" s="223"/>
      <c r="M218" s="263"/>
      <c r="N218" s="264"/>
      <c r="O218" s="264"/>
      <c r="P218" s="265">
        <f>SUM(P219:P224)</f>
        <v>750</v>
      </c>
      <c r="Q218" s="264"/>
      <c r="R218" s="265">
        <f>SUM(R219:R224)</f>
        <v>0</v>
      </c>
      <c r="S218" s="264"/>
      <c r="T218" s="266">
        <f>SUM(T219:T224)</f>
        <v>0</v>
      </c>
      <c r="AR218" s="224" t="s">
        <v>164</v>
      </c>
      <c r="AT218" s="267" t="s">
        <v>69</v>
      </c>
      <c r="AU218" s="267" t="s">
        <v>70</v>
      </c>
      <c r="AY218" s="224" t="s">
        <v>132</v>
      </c>
      <c r="BK218" s="268">
        <f>SUM(BK219:BK224)</f>
        <v>0</v>
      </c>
    </row>
    <row r="219" spans="1:65" s="191" customFormat="1" ht="37.799999999999997" customHeight="1">
      <c r="A219" s="169"/>
      <c r="B219" s="168"/>
      <c r="C219" s="229" t="s">
        <v>441</v>
      </c>
      <c r="D219" s="229" t="s">
        <v>135</v>
      </c>
      <c r="E219" s="230" t="s">
        <v>613</v>
      </c>
      <c r="F219" s="231" t="s">
        <v>614</v>
      </c>
      <c r="G219" s="232" t="s">
        <v>158</v>
      </c>
      <c r="H219" s="233">
        <v>22.5</v>
      </c>
      <c r="I219" s="106"/>
      <c r="J219" s="158">
        <f>ROUND(I219*H219,2)</f>
        <v>0</v>
      </c>
      <c r="K219" s="269"/>
      <c r="L219" s="168"/>
      <c r="M219" s="270" t="s">
        <v>1</v>
      </c>
      <c r="N219" s="271" t="s">
        <v>35</v>
      </c>
      <c r="O219" s="272">
        <v>1</v>
      </c>
      <c r="P219" s="272">
        <f>O219*H219</f>
        <v>22.5</v>
      </c>
      <c r="Q219" s="272">
        <v>0</v>
      </c>
      <c r="R219" s="272">
        <f>Q219*H219</f>
        <v>0</v>
      </c>
      <c r="S219" s="272">
        <v>0</v>
      </c>
      <c r="T219" s="273">
        <f>S219*H219</f>
        <v>0</v>
      </c>
      <c r="U219" s="169"/>
      <c r="V219" s="169"/>
      <c r="W219" s="169"/>
      <c r="X219" s="169"/>
      <c r="Y219" s="169"/>
      <c r="Z219" s="169"/>
      <c r="AA219" s="169"/>
      <c r="AB219" s="169"/>
      <c r="AC219" s="169"/>
      <c r="AD219" s="169"/>
      <c r="AE219" s="169"/>
      <c r="AR219" s="274" t="s">
        <v>436</v>
      </c>
      <c r="AT219" s="274" t="s">
        <v>135</v>
      </c>
      <c r="AU219" s="274" t="s">
        <v>78</v>
      </c>
      <c r="AY219" s="246" t="s">
        <v>132</v>
      </c>
      <c r="BE219" s="275">
        <f>IF(N219="základní",J219,0)</f>
        <v>0</v>
      </c>
      <c r="BF219" s="275">
        <f>IF(N219="snížená",J219,0)</f>
        <v>0</v>
      </c>
      <c r="BG219" s="275">
        <f>IF(N219="zákl. přenesená",J219,0)</f>
        <v>0</v>
      </c>
      <c r="BH219" s="275">
        <f>IF(N219="sníž. přenesená",J219,0)</f>
        <v>0</v>
      </c>
      <c r="BI219" s="275">
        <f>IF(N219="nulová",J219,0)</f>
        <v>0</v>
      </c>
      <c r="BJ219" s="246" t="s">
        <v>78</v>
      </c>
      <c r="BK219" s="275">
        <f>ROUND(I219*H219,2)</f>
        <v>0</v>
      </c>
      <c r="BL219" s="246" t="s">
        <v>436</v>
      </c>
      <c r="BM219" s="274" t="s">
        <v>615</v>
      </c>
    </row>
    <row r="220" spans="1:65" s="160" customFormat="1" ht="10.199999999999999">
      <c r="B220" s="234"/>
      <c r="D220" s="235" t="s">
        <v>160</v>
      </c>
      <c r="E220" s="236" t="s">
        <v>1</v>
      </c>
      <c r="F220" s="237" t="s">
        <v>616</v>
      </c>
      <c r="H220" s="238">
        <v>22.5</v>
      </c>
      <c r="I220" s="162"/>
      <c r="L220" s="234"/>
      <c r="M220" s="286"/>
      <c r="N220" s="287"/>
      <c r="O220" s="287"/>
      <c r="P220" s="287"/>
      <c r="Q220" s="287"/>
      <c r="R220" s="287"/>
      <c r="S220" s="287"/>
      <c r="T220" s="288"/>
      <c r="AT220" s="236" t="s">
        <v>160</v>
      </c>
      <c r="AU220" s="236" t="s">
        <v>78</v>
      </c>
      <c r="AV220" s="160" t="s">
        <v>80</v>
      </c>
      <c r="AW220" s="160" t="s">
        <v>27</v>
      </c>
      <c r="AX220" s="160" t="s">
        <v>78</v>
      </c>
      <c r="AY220" s="236" t="s">
        <v>132</v>
      </c>
    </row>
    <row r="221" spans="1:65" s="191" customFormat="1" ht="24.15" customHeight="1">
      <c r="A221" s="169"/>
      <c r="B221" s="168"/>
      <c r="C221" s="229" t="s">
        <v>265</v>
      </c>
      <c r="D221" s="229" t="s">
        <v>135</v>
      </c>
      <c r="E221" s="230" t="s">
        <v>434</v>
      </c>
      <c r="F221" s="231" t="s">
        <v>435</v>
      </c>
      <c r="G221" s="232" t="s">
        <v>158</v>
      </c>
      <c r="H221" s="233">
        <v>352.75</v>
      </c>
      <c r="I221" s="106"/>
      <c r="J221" s="158">
        <f>ROUND(I221*H221,2)</f>
        <v>0</v>
      </c>
      <c r="K221" s="269"/>
      <c r="L221" s="168"/>
      <c r="M221" s="270" t="s">
        <v>1</v>
      </c>
      <c r="N221" s="271" t="s">
        <v>35</v>
      </c>
      <c r="O221" s="272">
        <v>1</v>
      </c>
      <c r="P221" s="272">
        <f>O221*H221</f>
        <v>352.75</v>
      </c>
      <c r="Q221" s="272">
        <v>0</v>
      </c>
      <c r="R221" s="272">
        <f>Q221*H221</f>
        <v>0</v>
      </c>
      <c r="S221" s="272">
        <v>0</v>
      </c>
      <c r="T221" s="273">
        <f>S221*H221</f>
        <v>0</v>
      </c>
      <c r="U221" s="169"/>
      <c r="V221" s="169"/>
      <c r="W221" s="169"/>
      <c r="X221" s="169"/>
      <c r="Y221" s="169"/>
      <c r="Z221" s="169"/>
      <c r="AA221" s="169"/>
      <c r="AB221" s="169"/>
      <c r="AC221" s="169"/>
      <c r="AD221" s="169"/>
      <c r="AE221" s="169"/>
      <c r="AR221" s="274" t="s">
        <v>436</v>
      </c>
      <c r="AT221" s="274" t="s">
        <v>135</v>
      </c>
      <c r="AU221" s="274" t="s">
        <v>78</v>
      </c>
      <c r="AY221" s="246" t="s">
        <v>132</v>
      </c>
      <c r="BE221" s="275">
        <f>IF(N221="základní",J221,0)</f>
        <v>0</v>
      </c>
      <c r="BF221" s="275">
        <f>IF(N221="snížená",J221,0)</f>
        <v>0</v>
      </c>
      <c r="BG221" s="275">
        <f>IF(N221="zákl. přenesená",J221,0)</f>
        <v>0</v>
      </c>
      <c r="BH221" s="275">
        <f>IF(N221="sníž. přenesená",J221,0)</f>
        <v>0</v>
      </c>
      <c r="BI221" s="275">
        <f>IF(N221="nulová",J221,0)</f>
        <v>0</v>
      </c>
      <c r="BJ221" s="246" t="s">
        <v>78</v>
      </c>
      <c r="BK221" s="275">
        <f>ROUND(I221*H221,2)</f>
        <v>0</v>
      </c>
      <c r="BL221" s="246" t="s">
        <v>436</v>
      </c>
      <c r="BM221" s="274" t="s">
        <v>617</v>
      </c>
    </row>
    <row r="222" spans="1:65" s="191" customFormat="1" ht="33" customHeight="1">
      <c r="A222" s="169"/>
      <c r="B222" s="168"/>
      <c r="C222" s="229" t="s">
        <v>451</v>
      </c>
      <c r="D222" s="229" t="s">
        <v>135</v>
      </c>
      <c r="E222" s="230" t="s">
        <v>618</v>
      </c>
      <c r="F222" s="231" t="s">
        <v>619</v>
      </c>
      <c r="G222" s="232" t="s">
        <v>158</v>
      </c>
      <c r="H222" s="233">
        <v>352.75</v>
      </c>
      <c r="I222" s="106"/>
      <c r="J222" s="158">
        <f>ROUND(I222*H222,2)</f>
        <v>0</v>
      </c>
      <c r="K222" s="269"/>
      <c r="L222" s="168"/>
      <c r="M222" s="270" t="s">
        <v>1</v>
      </c>
      <c r="N222" s="271" t="s">
        <v>35</v>
      </c>
      <c r="O222" s="272">
        <v>1</v>
      </c>
      <c r="P222" s="272">
        <f>O222*H222</f>
        <v>352.75</v>
      </c>
      <c r="Q222" s="272">
        <v>0</v>
      </c>
      <c r="R222" s="272">
        <f>Q222*H222</f>
        <v>0</v>
      </c>
      <c r="S222" s="272">
        <v>0</v>
      </c>
      <c r="T222" s="273">
        <f>S222*H222</f>
        <v>0</v>
      </c>
      <c r="U222" s="169"/>
      <c r="V222" s="169"/>
      <c r="W222" s="169"/>
      <c r="X222" s="169"/>
      <c r="Y222" s="169"/>
      <c r="Z222" s="169"/>
      <c r="AA222" s="169"/>
      <c r="AB222" s="169"/>
      <c r="AC222" s="169"/>
      <c r="AD222" s="169"/>
      <c r="AE222" s="169"/>
      <c r="AR222" s="274" t="s">
        <v>436</v>
      </c>
      <c r="AT222" s="274" t="s">
        <v>135</v>
      </c>
      <c r="AU222" s="274" t="s">
        <v>78</v>
      </c>
      <c r="AY222" s="246" t="s">
        <v>132</v>
      </c>
      <c r="BE222" s="275">
        <f>IF(N222="základní",J222,0)</f>
        <v>0</v>
      </c>
      <c r="BF222" s="275">
        <f>IF(N222="snížená",J222,0)</f>
        <v>0</v>
      </c>
      <c r="BG222" s="275">
        <f>IF(N222="zákl. přenesená",J222,0)</f>
        <v>0</v>
      </c>
      <c r="BH222" s="275">
        <f>IF(N222="sníž. přenesená",J222,0)</f>
        <v>0</v>
      </c>
      <c r="BI222" s="275">
        <f>IF(N222="nulová",J222,0)</f>
        <v>0</v>
      </c>
      <c r="BJ222" s="246" t="s">
        <v>78</v>
      </c>
      <c r="BK222" s="275">
        <f>ROUND(I222*H222,2)</f>
        <v>0</v>
      </c>
      <c r="BL222" s="246" t="s">
        <v>436</v>
      </c>
      <c r="BM222" s="274" t="s">
        <v>620</v>
      </c>
    </row>
    <row r="223" spans="1:65" s="191" customFormat="1" ht="24.15" customHeight="1">
      <c r="A223" s="169"/>
      <c r="B223" s="168"/>
      <c r="C223" s="229" t="s">
        <v>454</v>
      </c>
      <c r="D223" s="229" t="s">
        <v>135</v>
      </c>
      <c r="E223" s="230" t="s">
        <v>621</v>
      </c>
      <c r="F223" s="231" t="s">
        <v>622</v>
      </c>
      <c r="G223" s="232" t="s">
        <v>158</v>
      </c>
      <c r="H223" s="233">
        <v>22</v>
      </c>
      <c r="I223" s="106"/>
      <c r="J223" s="158">
        <f>ROUND(I223*H223,2)</f>
        <v>0</v>
      </c>
      <c r="K223" s="269"/>
      <c r="L223" s="168"/>
      <c r="M223" s="270" t="s">
        <v>1</v>
      </c>
      <c r="N223" s="271" t="s">
        <v>35</v>
      </c>
      <c r="O223" s="272">
        <v>1</v>
      </c>
      <c r="P223" s="272">
        <f>O223*H223</f>
        <v>22</v>
      </c>
      <c r="Q223" s="272">
        <v>0</v>
      </c>
      <c r="R223" s="272">
        <f>Q223*H223</f>
        <v>0</v>
      </c>
      <c r="S223" s="272">
        <v>0</v>
      </c>
      <c r="T223" s="273">
        <f>S223*H223</f>
        <v>0</v>
      </c>
      <c r="U223" s="169"/>
      <c r="V223" s="169"/>
      <c r="W223" s="169"/>
      <c r="X223" s="169"/>
      <c r="Y223" s="169"/>
      <c r="Z223" s="169"/>
      <c r="AA223" s="169"/>
      <c r="AB223" s="169"/>
      <c r="AC223" s="169"/>
      <c r="AD223" s="169"/>
      <c r="AE223" s="169"/>
      <c r="AR223" s="274" t="s">
        <v>436</v>
      </c>
      <c r="AT223" s="274" t="s">
        <v>135</v>
      </c>
      <c r="AU223" s="274" t="s">
        <v>78</v>
      </c>
      <c r="AY223" s="246" t="s">
        <v>132</v>
      </c>
      <c r="BE223" s="275">
        <f>IF(N223="základní",J223,0)</f>
        <v>0</v>
      </c>
      <c r="BF223" s="275">
        <f>IF(N223="snížená",J223,0)</f>
        <v>0</v>
      </c>
      <c r="BG223" s="275">
        <f>IF(N223="zákl. přenesená",J223,0)</f>
        <v>0</v>
      </c>
      <c r="BH223" s="275">
        <f>IF(N223="sníž. přenesená",J223,0)</f>
        <v>0</v>
      </c>
      <c r="BI223" s="275">
        <f>IF(N223="nulová",J223,0)</f>
        <v>0</v>
      </c>
      <c r="BJ223" s="246" t="s">
        <v>78</v>
      </c>
      <c r="BK223" s="275">
        <f>ROUND(I223*H223,2)</f>
        <v>0</v>
      </c>
      <c r="BL223" s="246" t="s">
        <v>436</v>
      </c>
      <c r="BM223" s="274" t="s">
        <v>623</v>
      </c>
    </row>
    <row r="224" spans="1:65" s="160" customFormat="1" ht="10.199999999999999">
      <c r="B224" s="234"/>
      <c r="D224" s="235" t="s">
        <v>160</v>
      </c>
      <c r="E224" s="236" t="s">
        <v>1</v>
      </c>
      <c r="F224" s="237" t="s">
        <v>624</v>
      </c>
      <c r="H224" s="238">
        <v>22</v>
      </c>
      <c r="I224" s="162"/>
      <c r="L224" s="234"/>
      <c r="M224" s="286"/>
      <c r="N224" s="287"/>
      <c r="O224" s="287"/>
      <c r="P224" s="287"/>
      <c r="Q224" s="287"/>
      <c r="R224" s="287"/>
      <c r="S224" s="287"/>
      <c r="T224" s="288"/>
      <c r="AT224" s="236" t="s">
        <v>160</v>
      </c>
      <c r="AU224" s="236" t="s">
        <v>78</v>
      </c>
      <c r="AV224" s="160" t="s">
        <v>80</v>
      </c>
      <c r="AW224" s="160" t="s">
        <v>27</v>
      </c>
      <c r="AX224" s="160" t="s">
        <v>78</v>
      </c>
      <c r="AY224" s="236" t="s">
        <v>132</v>
      </c>
    </row>
    <row r="225" spans="1:65" s="159" customFormat="1" ht="25.95" customHeight="1">
      <c r="B225" s="223"/>
      <c r="D225" s="224" t="s">
        <v>69</v>
      </c>
      <c r="E225" s="225" t="s">
        <v>129</v>
      </c>
      <c r="F225" s="225" t="s">
        <v>439</v>
      </c>
      <c r="I225" s="161"/>
      <c r="J225" s="226">
        <f>BK225</f>
        <v>0</v>
      </c>
      <c r="L225" s="223"/>
      <c r="M225" s="263"/>
      <c r="N225" s="264"/>
      <c r="O225" s="264"/>
      <c r="P225" s="265">
        <f>P226+P230</f>
        <v>0</v>
      </c>
      <c r="Q225" s="264"/>
      <c r="R225" s="265">
        <f>R226+R230</f>
        <v>0</v>
      </c>
      <c r="S225" s="264"/>
      <c r="T225" s="266">
        <f>T226+T230</f>
        <v>0</v>
      </c>
      <c r="AR225" s="224" t="s">
        <v>131</v>
      </c>
      <c r="AT225" s="267" t="s">
        <v>69</v>
      </c>
      <c r="AU225" s="267" t="s">
        <v>70</v>
      </c>
      <c r="AY225" s="224" t="s">
        <v>132</v>
      </c>
      <c r="BK225" s="268">
        <f>BK226+BK230</f>
        <v>0</v>
      </c>
    </row>
    <row r="226" spans="1:65" s="159" customFormat="1" ht="22.8" customHeight="1">
      <c r="B226" s="223"/>
      <c r="D226" s="224" t="s">
        <v>69</v>
      </c>
      <c r="E226" s="227" t="s">
        <v>133</v>
      </c>
      <c r="F226" s="227" t="s">
        <v>440</v>
      </c>
      <c r="I226" s="161"/>
      <c r="J226" s="228">
        <f>BK226</f>
        <v>0</v>
      </c>
      <c r="L226" s="223"/>
      <c r="M226" s="263"/>
      <c r="N226" s="264"/>
      <c r="O226" s="264"/>
      <c r="P226" s="265">
        <f>SUM(P227:P229)</f>
        <v>0</v>
      </c>
      <c r="Q226" s="264"/>
      <c r="R226" s="265">
        <f>SUM(R227:R229)</f>
        <v>0</v>
      </c>
      <c r="S226" s="264"/>
      <c r="T226" s="266">
        <f>SUM(T227:T229)</f>
        <v>0</v>
      </c>
      <c r="AR226" s="224" t="s">
        <v>131</v>
      </c>
      <c r="AT226" s="267" t="s">
        <v>69</v>
      </c>
      <c r="AU226" s="267" t="s">
        <v>78</v>
      </c>
      <c r="AY226" s="224" t="s">
        <v>132</v>
      </c>
      <c r="BK226" s="268">
        <f>SUM(BK227:BK229)</f>
        <v>0</v>
      </c>
    </row>
    <row r="227" spans="1:65" s="191" customFormat="1" ht="16.5" customHeight="1">
      <c r="A227" s="169"/>
      <c r="B227" s="168"/>
      <c r="C227" s="229" t="s">
        <v>234</v>
      </c>
      <c r="D227" s="229" t="s">
        <v>135</v>
      </c>
      <c r="E227" s="230" t="s">
        <v>625</v>
      </c>
      <c r="F227" s="231" t="s">
        <v>626</v>
      </c>
      <c r="G227" s="232" t="s">
        <v>158</v>
      </c>
      <c r="H227" s="233">
        <v>50</v>
      </c>
      <c r="I227" s="106"/>
      <c r="J227" s="158">
        <f>ROUND(I227*H227,2)</f>
        <v>0</v>
      </c>
      <c r="K227" s="269"/>
      <c r="L227" s="168"/>
      <c r="M227" s="270" t="s">
        <v>1</v>
      </c>
      <c r="N227" s="271" t="s">
        <v>35</v>
      </c>
      <c r="O227" s="272">
        <v>0</v>
      </c>
      <c r="P227" s="272">
        <f>O227*H227</f>
        <v>0</v>
      </c>
      <c r="Q227" s="272">
        <v>0</v>
      </c>
      <c r="R227" s="272">
        <f>Q227*H227</f>
        <v>0</v>
      </c>
      <c r="S227" s="272">
        <v>0</v>
      </c>
      <c r="T227" s="273">
        <f>S227*H227</f>
        <v>0</v>
      </c>
      <c r="U227" s="169"/>
      <c r="V227" s="169"/>
      <c r="W227" s="169"/>
      <c r="X227" s="169"/>
      <c r="Y227" s="169"/>
      <c r="Z227" s="169"/>
      <c r="AA227" s="169"/>
      <c r="AB227" s="169"/>
      <c r="AC227" s="169"/>
      <c r="AD227" s="169"/>
      <c r="AE227" s="169"/>
      <c r="AR227" s="274" t="s">
        <v>139</v>
      </c>
      <c r="AT227" s="274" t="s">
        <v>135</v>
      </c>
      <c r="AU227" s="274" t="s">
        <v>80</v>
      </c>
      <c r="AY227" s="246" t="s">
        <v>132</v>
      </c>
      <c r="BE227" s="275">
        <f>IF(N227="základní",J227,0)</f>
        <v>0</v>
      </c>
      <c r="BF227" s="275">
        <f>IF(N227="snížená",J227,0)</f>
        <v>0</v>
      </c>
      <c r="BG227" s="275">
        <f>IF(N227="zákl. přenesená",J227,0)</f>
        <v>0</v>
      </c>
      <c r="BH227" s="275">
        <f>IF(N227="sníž. přenesená",J227,0)</f>
        <v>0</v>
      </c>
      <c r="BI227" s="275">
        <f>IF(N227="nulová",J227,0)</f>
        <v>0</v>
      </c>
      <c r="BJ227" s="246" t="s">
        <v>78</v>
      </c>
      <c r="BK227" s="275">
        <f>ROUND(I227*H227,2)</f>
        <v>0</v>
      </c>
      <c r="BL227" s="246" t="s">
        <v>139</v>
      </c>
      <c r="BM227" s="274" t="s">
        <v>627</v>
      </c>
    </row>
    <row r="228" spans="1:65" s="191" customFormat="1" ht="16.5" customHeight="1">
      <c r="A228" s="169"/>
      <c r="B228" s="168"/>
      <c r="C228" s="229" t="s">
        <v>628</v>
      </c>
      <c r="D228" s="229" t="s">
        <v>135</v>
      </c>
      <c r="E228" s="230" t="s">
        <v>629</v>
      </c>
      <c r="F228" s="231" t="s">
        <v>630</v>
      </c>
      <c r="G228" s="232" t="s">
        <v>193</v>
      </c>
      <c r="H228" s="233">
        <v>17</v>
      </c>
      <c r="I228" s="106"/>
      <c r="J228" s="158">
        <f>ROUND(I228*H228,2)</f>
        <v>0</v>
      </c>
      <c r="K228" s="269"/>
      <c r="L228" s="168"/>
      <c r="M228" s="270" t="s">
        <v>1</v>
      </c>
      <c r="N228" s="271" t="s">
        <v>35</v>
      </c>
      <c r="O228" s="272">
        <v>0</v>
      </c>
      <c r="P228" s="272">
        <f>O228*H228</f>
        <v>0</v>
      </c>
      <c r="Q228" s="272">
        <v>0</v>
      </c>
      <c r="R228" s="272">
        <f>Q228*H228</f>
        <v>0</v>
      </c>
      <c r="S228" s="272">
        <v>0</v>
      </c>
      <c r="T228" s="273">
        <f>S228*H228</f>
        <v>0</v>
      </c>
      <c r="U228" s="169"/>
      <c r="V228" s="169"/>
      <c r="W228" s="169"/>
      <c r="X228" s="169"/>
      <c r="Y228" s="169"/>
      <c r="Z228" s="169"/>
      <c r="AA228" s="169"/>
      <c r="AB228" s="169"/>
      <c r="AC228" s="169"/>
      <c r="AD228" s="169"/>
      <c r="AE228" s="169"/>
      <c r="AR228" s="274" t="s">
        <v>139</v>
      </c>
      <c r="AT228" s="274" t="s">
        <v>135</v>
      </c>
      <c r="AU228" s="274" t="s">
        <v>80</v>
      </c>
      <c r="AY228" s="246" t="s">
        <v>132</v>
      </c>
      <c r="BE228" s="275">
        <f>IF(N228="základní",J228,0)</f>
        <v>0</v>
      </c>
      <c r="BF228" s="275">
        <f>IF(N228="snížená",J228,0)</f>
        <v>0</v>
      </c>
      <c r="BG228" s="275">
        <f>IF(N228="zákl. přenesená",J228,0)</f>
        <v>0</v>
      </c>
      <c r="BH228" s="275">
        <f>IF(N228="sníž. přenesená",J228,0)</f>
        <v>0</v>
      </c>
      <c r="BI228" s="275">
        <f>IF(N228="nulová",J228,0)</f>
        <v>0</v>
      </c>
      <c r="BJ228" s="246" t="s">
        <v>78</v>
      </c>
      <c r="BK228" s="275">
        <f>ROUND(I228*H228,2)</f>
        <v>0</v>
      </c>
      <c r="BL228" s="246" t="s">
        <v>139</v>
      </c>
      <c r="BM228" s="274" t="s">
        <v>631</v>
      </c>
    </row>
    <row r="229" spans="1:65" s="160" customFormat="1" ht="10.199999999999999">
      <c r="B229" s="234"/>
      <c r="D229" s="235" t="s">
        <v>160</v>
      </c>
      <c r="E229" s="236" t="s">
        <v>1</v>
      </c>
      <c r="F229" s="237" t="s">
        <v>632</v>
      </c>
      <c r="H229" s="238">
        <v>17</v>
      </c>
      <c r="I229" s="162"/>
      <c r="L229" s="234"/>
      <c r="M229" s="286"/>
      <c r="N229" s="287"/>
      <c r="O229" s="287"/>
      <c r="P229" s="287"/>
      <c r="Q229" s="287"/>
      <c r="R229" s="287"/>
      <c r="S229" s="287"/>
      <c r="T229" s="288"/>
      <c r="AT229" s="236" t="s">
        <v>160</v>
      </c>
      <c r="AU229" s="236" t="s">
        <v>80</v>
      </c>
      <c r="AV229" s="160" t="s">
        <v>80</v>
      </c>
      <c r="AW229" s="160" t="s">
        <v>27</v>
      </c>
      <c r="AX229" s="160" t="s">
        <v>78</v>
      </c>
      <c r="AY229" s="236" t="s">
        <v>132</v>
      </c>
    </row>
    <row r="230" spans="1:65" s="159" customFormat="1" ht="22.8" customHeight="1">
      <c r="B230" s="223"/>
      <c r="D230" s="224" t="s">
        <v>69</v>
      </c>
      <c r="E230" s="227" t="s">
        <v>162</v>
      </c>
      <c r="F230" s="227" t="s">
        <v>633</v>
      </c>
      <c r="I230" s="161"/>
      <c r="J230" s="228">
        <f>BK230</f>
        <v>0</v>
      </c>
      <c r="L230" s="223"/>
      <c r="M230" s="263"/>
      <c r="N230" s="264"/>
      <c r="O230" s="264"/>
      <c r="P230" s="265">
        <f>SUM(P231:P232)</f>
        <v>0</v>
      </c>
      <c r="Q230" s="264"/>
      <c r="R230" s="265">
        <f>SUM(R231:R232)</f>
        <v>0</v>
      </c>
      <c r="S230" s="264"/>
      <c r="T230" s="266">
        <f>SUM(T231:T232)</f>
        <v>0</v>
      </c>
      <c r="AR230" s="224" t="s">
        <v>131</v>
      </c>
      <c r="AT230" s="267" t="s">
        <v>69</v>
      </c>
      <c r="AU230" s="267" t="s">
        <v>78</v>
      </c>
      <c r="AY230" s="224" t="s">
        <v>132</v>
      </c>
      <c r="BK230" s="268">
        <f>SUM(BK231:BK232)</f>
        <v>0</v>
      </c>
    </row>
    <row r="231" spans="1:65" s="191" customFormat="1" ht="16.5" customHeight="1">
      <c r="A231" s="169"/>
      <c r="B231" s="168"/>
      <c r="C231" s="229" t="s">
        <v>261</v>
      </c>
      <c r="D231" s="229" t="s">
        <v>135</v>
      </c>
      <c r="E231" s="230" t="s">
        <v>634</v>
      </c>
      <c r="F231" s="231" t="s">
        <v>635</v>
      </c>
      <c r="G231" s="232" t="s">
        <v>158</v>
      </c>
      <c r="H231" s="233">
        <v>529.125</v>
      </c>
      <c r="I231" s="106"/>
      <c r="J231" s="158">
        <f>ROUND(I231*H231,2)</f>
        <v>0</v>
      </c>
      <c r="K231" s="269"/>
      <c r="L231" s="168"/>
      <c r="M231" s="270" t="s">
        <v>1</v>
      </c>
      <c r="N231" s="271" t="s">
        <v>35</v>
      </c>
      <c r="O231" s="272">
        <v>0</v>
      </c>
      <c r="P231" s="272">
        <f>O231*H231</f>
        <v>0</v>
      </c>
      <c r="Q231" s="272">
        <v>0</v>
      </c>
      <c r="R231" s="272">
        <f>Q231*H231</f>
        <v>0</v>
      </c>
      <c r="S231" s="272">
        <v>0</v>
      </c>
      <c r="T231" s="273">
        <f>S231*H231</f>
        <v>0</v>
      </c>
      <c r="U231" s="169"/>
      <c r="V231" s="169"/>
      <c r="W231" s="169"/>
      <c r="X231" s="169"/>
      <c r="Y231" s="169"/>
      <c r="Z231" s="169"/>
      <c r="AA231" s="169"/>
      <c r="AB231" s="169"/>
      <c r="AC231" s="169"/>
      <c r="AD231" s="169"/>
      <c r="AE231" s="169"/>
      <c r="AR231" s="274" t="s">
        <v>139</v>
      </c>
      <c r="AT231" s="274" t="s">
        <v>135</v>
      </c>
      <c r="AU231" s="274" t="s">
        <v>80</v>
      </c>
      <c r="AY231" s="246" t="s">
        <v>132</v>
      </c>
      <c r="BE231" s="275">
        <f>IF(N231="základní",J231,0)</f>
        <v>0</v>
      </c>
      <c r="BF231" s="275">
        <f>IF(N231="snížená",J231,0)</f>
        <v>0</v>
      </c>
      <c r="BG231" s="275">
        <f>IF(N231="zákl. přenesená",J231,0)</f>
        <v>0</v>
      </c>
      <c r="BH231" s="275">
        <f>IF(N231="sníž. přenesená",J231,0)</f>
        <v>0</v>
      </c>
      <c r="BI231" s="275">
        <f>IF(N231="nulová",J231,0)</f>
        <v>0</v>
      </c>
      <c r="BJ231" s="246" t="s">
        <v>78</v>
      </c>
      <c r="BK231" s="275">
        <f>ROUND(I231*H231,2)</f>
        <v>0</v>
      </c>
      <c r="BL231" s="246" t="s">
        <v>139</v>
      </c>
      <c r="BM231" s="274" t="s">
        <v>636</v>
      </c>
    </row>
    <row r="232" spans="1:65" s="160" customFormat="1" ht="10.199999999999999">
      <c r="B232" s="234"/>
      <c r="D232" s="235" t="s">
        <v>160</v>
      </c>
      <c r="E232" s="236" t="s">
        <v>1</v>
      </c>
      <c r="F232" s="237" t="s">
        <v>637</v>
      </c>
      <c r="H232" s="238">
        <v>529.125</v>
      </c>
      <c r="I232" s="162"/>
      <c r="L232" s="234"/>
      <c r="M232" s="307"/>
      <c r="N232" s="308"/>
      <c r="O232" s="308"/>
      <c r="P232" s="308"/>
      <c r="Q232" s="308"/>
      <c r="R232" s="308"/>
      <c r="S232" s="308"/>
      <c r="T232" s="309"/>
      <c r="AT232" s="236" t="s">
        <v>160</v>
      </c>
      <c r="AU232" s="236" t="s">
        <v>80</v>
      </c>
      <c r="AV232" s="160" t="s">
        <v>80</v>
      </c>
      <c r="AW232" s="160" t="s">
        <v>27</v>
      </c>
      <c r="AX232" s="160" t="s">
        <v>78</v>
      </c>
      <c r="AY232" s="236" t="s">
        <v>132</v>
      </c>
    </row>
    <row r="233" spans="1:65" s="191" customFormat="1" ht="6.9" customHeight="1">
      <c r="A233" s="169"/>
      <c r="B233" s="199"/>
      <c r="C233" s="200"/>
      <c r="D233" s="200"/>
      <c r="E233" s="200"/>
      <c r="F233" s="200"/>
      <c r="G233" s="200"/>
      <c r="H233" s="200"/>
      <c r="I233" s="240"/>
      <c r="J233" s="200"/>
      <c r="K233" s="200"/>
      <c r="L233" s="168"/>
      <c r="M233" s="169"/>
      <c r="O233" s="169"/>
      <c r="P233" s="169"/>
      <c r="Q233" s="169"/>
      <c r="R233" s="169"/>
      <c r="S233" s="169"/>
      <c r="T233" s="169"/>
      <c r="U233" s="169"/>
      <c r="V233" s="169"/>
      <c r="W233" s="169"/>
      <c r="X233" s="169"/>
      <c r="Y233" s="169"/>
      <c r="Z233" s="169"/>
      <c r="AA233" s="169"/>
      <c r="AB233" s="169"/>
      <c r="AC233" s="169"/>
      <c r="AD233" s="169"/>
      <c r="AE233" s="169"/>
    </row>
    <row r="234" spans="1:65" s="84" customFormat="1"/>
  </sheetData>
  <sheetProtection sheet="1" objects="1" scenarios="1"/>
  <autoFilter ref="C127:K232" xr:uid="{00000000-0009-0000-0000-000003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162"/>
  <sheetViews>
    <sheetView showGridLines="0" topLeftCell="A117" workbookViewId="0">
      <selection activeCell="I134" sqref="I134"/>
    </sheetView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s="84" customFormat="1" ht="10.199999999999999"/>
    <row r="2" spans="1:46" s="84" customFormat="1" ht="36.9" customHeight="1">
      <c r="L2" s="244" t="s">
        <v>5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246" t="s">
        <v>89</v>
      </c>
    </row>
    <row r="3" spans="1:46" s="84" customFormat="1" ht="6.9" customHeight="1">
      <c r="B3" s="241"/>
      <c r="C3" s="242"/>
      <c r="D3" s="242"/>
      <c r="E3" s="242"/>
      <c r="F3" s="242"/>
      <c r="G3" s="242"/>
      <c r="H3" s="242"/>
      <c r="I3" s="242"/>
      <c r="J3" s="242"/>
      <c r="K3" s="242"/>
      <c r="L3" s="163"/>
      <c r="AT3" s="246" t="s">
        <v>80</v>
      </c>
    </row>
    <row r="4" spans="1:46" s="84" customFormat="1" ht="24.9" customHeight="1">
      <c r="B4" s="163"/>
      <c r="D4" s="164" t="s">
        <v>93</v>
      </c>
      <c r="L4" s="163"/>
      <c r="M4" s="247" t="s">
        <v>10</v>
      </c>
      <c r="AT4" s="246" t="s">
        <v>3</v>
      </c>
    </row>
    <row r="5" spans="1:46" s="84" customFormat="1" ht="6.9" customHeight="1">
      <c r="B5" s="163"/>
      <c r="L5" s="163"/>
    </row>
    <row r="6" spans="1:46" s="84" customFormat="1" ht="12" customHeight="1">
      <c r="B6" s="163"/>
      <c r="D6" s="165" t="s">
        <v>14</v>
      </c>
      <c r="L6" s="163"/>
    </row>
    <row r="7" spans="1:46" s="84" customFormat="1" ht="16.5" customHeight="1">
      <c r="B7" s="163"/>
      <c r="E7" s="166" t="str">
        <f>'Rekapitulace stavby'!K6</f>
        <v>ETAPA JEN NSB</v>
      </c>
      <c r="F7" s="167"/>
      <c r="G7" s="167"/>
      <c r="H7" s="167"/>
      <c r="L7" s="163"/>
    </row>
    <row r="8" spans="1:46" s="191" customFormat="1" ht="12" customHeight="1">
      <c r="A8" s="169"/>
      <c r="B8" s="168"/>
      <c r="C8" s="169"/>
      <c r="D8" s="165" t="s">
        <v>94</v>
      </c>
      <c r="E8" s="169"/>
      <c r="F8" s="169"/>
      <c r="G8" s="169"/>
      <c r="H8" s="169"/>
      <c r="I8" s="169"/>
      <c r="J8" s="169"/>
      <c r="K8" s="169"/>
      <c r="L8" s="190"/>
      <c r="S8" s="169"/>
      <c r="T8" s="169"/>
      <c r="U8" s="169"/>
      <c r="V8" s="169"/>
      <c r="W8" s="169"/>
      <c r="X8" s="169"/>
      <c r="Y8" s="169"/>
      <c r="Z8" s="169"/>
      <c r="AA8" s="169"/>
      <c r="AB8" s="169"/>
      <c r="AC8" s="169"/>
      <c r="AD8" s="169"/>
      <c r="AE8" s="169"/>
    </row>
    <row r="9" spans="1:46" s="191" customFormat="1" ht="16.5" customHeight="1">
      <c r="A9" s="169"/>
      <c r="B9" s="168"/>
      <c r="C9" s="169"/>
      <c r="D9" s="169"/>
      <c r="E9" s="170" t="s">
        <v>638</v>
      </c>
      <c r="F9" s="171"/>
      <c r="G9" s="171"/>
      <c r="H9" s="171"/>
      <c r="I9" s="169"/>
      <c r="J9" s="169"/>
      <c r="K9" s="169"/>
      <c r="L9" s="190"/>
      <c r="S9" s="169"/>
      <c r="T9" s="169"/>
      <c r="U9" s="169"/>
      <c r="V9" s="169"/>
      <c r="W9" s="169"/>
      <c r="X9" s="169"/>
      <c r="Y9" s="169"/>
      <c r="Z9" s="169"/>
      <c r="AA9" s="169"/>
      <c r="AB9" s="169"/>
      <c r="AC9" s="169"/>
      <c r="AD9" s="169"/>
      <c r="AE9" s="169"/>
    </row>
    <row r="10" spans="1:46" s="191" customFormat="1" ht="10.199999999999999">
      <c r="A10" s="169"/>
      <c r="B10" s="168"/>
      <c r="C10" s="169"/>
      <c r="D10" s="169"/>
      <c r="E10" s="169"/>
      <c r="F10" s="169"/>
      <c r="G10" s="169"/>
      <c r="H10" s="169"/>
      <c r="I10" s="169"/>
      <c r="J10" s="169"/>
      <c r="K10" s="169"/>
      <c r="L10" s="190"/>
      <c r="S10" s="169"/>
      <c r="T10" s="169"/>
      <c r="U10" s="169"/>
      <c r="V10" s="169"/>
      <c r="W10" s="169"/>
      <c r="X10" s="169"/>
      <c r="Y10" s="169"/>
      <c r="Z10" s="169"/>
      <c r="AA10" s="169"/>
      <c r="AB10" s="169"/>
      <c r="AC10" s="169"/>
      <c r="AD10" s="169"/>
      <c r="AE10" s="169"/>
    </row>
    <row r="11" spans="1:46" s="191" customFormat="1" ht="12" customHeight="1">
      <c r="A11" s="169"/>
      <c r="B11" s="168"/>
      <c r="C11" s="169"/>
      <c r="D11" s="165" t="s">
        <v>16</v>
      </c>
      <c r="E11" s="169"/>
      <c r="F11" s="172" t="s">
        <v>1</v>
      </c>
      <c r="G11" s="169"/>
      <c r="H11" s="169"/>
      <c r="I11" s="165" t="s">
        <v>17</v>
      </c>
      <c r="J11" s="172" t="s">
        <v>1</v>
      </c>
      <c r="K11" s="169"/>
      <c r="L11" s="190"/>
      <c r="S11" s="169"/>
      <c r="T11" s="169"/>
      <c r="U11" s="169"/>
      <c r="V11" s="169"/>
      <c r="W11" s="169"/>
      <c r="X11" s="169"/>
      <c r="Y11" s="169"/>
      <c r="Z11" s="169"/>
      <c r="AA11" s="169"/>
      <c r="AB11" s="169"/>
      <c r="AC11" s="169"/>
      <c r="AD11" s="169"/>
      <c r="AE11" s="169"/>
    </row>
    <row r="12" spans="1:46" s="191" customFormat="1" ht="12" customHeight="1">
      <c r="A12" s="169"/>
      <c r="B12" s="168"/>
      <c r="C12" s="169"/>
      <c r="D12" s="165" t="s">
        <v>18</v>
      </c>
      <c r="E12" s="169"/>
      <c r="F12" s="172" t="s">
        <v>96</v>
      </c>
      <c r="G12" s="169"/>
      <c r="H12" s="169"/>
      <c r="I12" s="165" t="s">
        <v>20</v>
      </c>
      <c r="J12" s="173" t="str">
        <f>'Rekapitulace stavby'!AN8</f>
        <v>23. 6. 2025</v>
      </c>
      <c r="K12" s="169"/>
      <c r="L12" s="190"/>
      <c r="S12" s="169"/>
      <c r="T12" s="169"/>
      <c r="U12" s="169"/>
      <c r="V12" s="169"/>
      <c r="W12" s="169"/>
      <c r="X12" s="169"/>
      <c r="Y12" s="169"/>
      <c r="Z12" s="169"/>
      <c r="AA12" s="169"/>
      <c r="AB12" s="169"/>
      <c r="AC12" s="169"/>
      <c r="AD12" s="169"/>
      <c r="AE12" s="169"/>
    </row>
    <row r="13" spans="1:46" s="191" customFormat="1" ht="10.8" customHeight="1">
      <c r="A13" s="169"/>
      <c r="B13" s="168"/>
      <c r="C13" s="169"/>
      <c r="D13" s="169"/>
      <c r="E13" s="169"/>
      <c r="F13" s="169"/>
      <c r="G13" s="169"/>
      <c r="H13" s="169"/>
      <c r="I13" s="169"/>
      <c r="J13" s="169"/>
      <c r="K13" s="169"/>
      <c r="L13" s="190"/>
      <c r="S13" s="169"/>
      <c r="T13" s="169"/>
      <c r="U13" s="169"/>
      <c r="V13" s="169"/>
      <c r="W13" s="169"/>
      <c r="X13" s="169"/>
      <c r="Y13" s="169"/>
      <c r="Z13" s="169"/>
      <c r="AA13" s="169"/>
      <c r="AB13" s="169"/>
      <c r="AC13" s="169"/>
      <c r="AD13" s="169"/>
      <c r="AE13" s="169"/>
    </row>
    <row r="14" spans="1:46" s="191" customFormat="1" ht="12" customHeight="1">
      <c r="A14" s="169"/>
      <c r="B14" s="168"/>
      <c r="C14" s="169"/>
      <c r="D14" s="165" t="s">
        <v>22</v>
      </c>
      <c r="E14" s="169"/>
      <c r="F14" s="169"/>
      <c r="G14" s="169"/>
      <c r="H14" s="169"/>
      <c r="I14" s="165" t="s">
        <v>23</v>
      </c>
      <c r="J14" s="172" t="s">
        <v>97</v>
      </c>
      <c r="K14" s="169"/>
      <c r="L14" s="190"/>
      <c r="S14" s="169"/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</row>
    <row r="15" spans="1:46" s="191" customFormat="1" ht="18" customHeight="1">
      <c r="A15" s="169"/>
      <c r="B15" s="168"/>
      <c r="C15" s="169"/>
      <c r="D15" s="169"/>
      <c r="E15" s="172" t="s">
        <v>98</v>
      </c>
      <c r="F15" s="169"/>
      <c r="G15" s="169"/>
      <c r="H15" s="169"/>
      <c r="I15" s="165" t="s">
        <v>24</v>
      </c>
      <c r="J15" s="172" t="s">
        <v>1</v>
      </c>
      <c r="K15" s="169"/>
      <c r="L15" s="190"/>
      <c r="S15" s="169"/>
      <c r="T15" s="169"/>
      <c r="U15" s="169"/>
      <c r="V15" s="169"/>
      <c r="W15" s="169"/>
      <c r="X15" s="169"/>
      <c r="Y15" s="169"/>
      <c r="Z15" s="169"/>
      <c r="AA15" s="169"/>
      <c r="AB15" s="169"/>
      <c r="AC15" s="169"/>
      <c r="AD15" s="169"/>
      <c r="AE15" s="169"/>
    </row>
    <row r="16" spans="1:46" s="191" customFormat="1" ht="6.9" customHeight="1">
      <c r="A16" s="169"/>
      <c r="B16" s="168"/>
      <c r="C16" s="169"/>
      <c r="D16" s="169"/>
      <c r="E16" s="169"/>
      <c r="F16" s="169"/>
      <c r="G16" s="169"/>
      <c r="H16" s="169"/>
      <c r="I16" s="169"/>
      <c r="J16" s="169"/>
      <c r="K16" s="169"/>
      <c r="L16" s="190"/>
      <c r="S16" s="169"/>
      <c r="T16" s="169"/>
      <c r="U16" s="169"/>
      <c r="V16" s="169"/>
      <c r="W16" s="169"/>
      <c r="X16" s="169"/>
      <c r="Y16" s="169"/>
      <c r="Z16" s="169"/>
      <c r="AA16" s="169"/>
      <c r="AB16" s="169"/>
      <c r="AC16" s="169"/>
      <c r="AD16" s="169"/>
      <c r="AE16" s="169"/>
    </row>
    <row r="17" spans="1:31" s="191" customFormat="1" ht="12" customHeight="1">
      <c r="A17" s="169"/>
      <c r="B17" s="168"/>
      <c r="C17" s="169"/>
      <c r="D17" s="165" t="s">
        <v>25</v>
      </c>
      <c r="E17" s="169"/>
      <c r="F17" s="169"/>
      <c r="G17" s="169"/>
      <c r="H17" s="169"/>
      <c r="I17" s="165" t="s">
        <v>23</v>
      </c>
      <c r="J17" s="172" t="str">
        <f>'Rekapitulace stavby'!AN13</f>
        <v/>
      </c>
      <c r="K17" s="169"/>
      <c r="L17" s="190"/>
      <c r="S17" s="169"/>
      <c r="T17" s="169"/>
      <c r="U17" s="169"/>
      <c r="V17" s="169"/>
      <c r="W17" s="169"/>
      <c r="X17" s="169"/>
      <c r="Y17" s="169"/>
      <c r="Z17" s="169"/>
      <c r="AA17" s="169"/>
      <c r="AB17" s="169"/>
      <c r="AC17" s="169"/>
      <c r="AD17" s="169"/>
      <c r="AE17" s="169"/>
    </row>
    <row r="18" spans="1:31" s="191" customFormat="1" ht="18" customHeight="1">
      <c r="A18" s="169"/>
      <c r="B18" s="168"/>
      <c r="C18" s="169"/>
      <c r="D18" s="169"/>
      <c r="E18" s="248" t="str">
        <f>'Rekapitulace stavby'!E14</f>
        <v xml:space="preserve"> </v>
      </c>
      <c r="F18" s="248"/>
      <c r="G18" s="248"/>
      <c r="H18" s="248"/>
      <c r="I18" s="165" t="s">
        <v>24</v>
      </c>
      <c r="J18" s="172" t="str">
        <f>'Rekapitulace stavby'!AN14</f>
        <v/>
      </c>
      <c r="K18" s="169"/>
      <c r="L18" s="190"/>
      <c r="S18" s="169"/>
      <c r="T18" s="169"/>
      <c r="U18" s="169"/>
      <c r="V18" s="169"/>
      <c r="W18" s="169"/>
      <c r="X18" s="169"/>
      <c r="Y18" s="169"/>
      <c r="Z18" s="169"/>
      <c r="AA18" s="169"/>
      <c r="AB18" s="169"/>
      <c r="AC18" s="169"/>
      <c r="AD18" s="169"/>
      <c r="AE18" s="169"/>
    </row>
    <row r="19" spans="1:31" s="191" customFormat="1" ht="6.9" customHeight="1">
      <c r="A19" s="169"/>
      <c r="B19" s="168"/>
      <c r="C19" s="169"/>
      <c r="D19" s="169"/>
      <c r="E19" s="169"/>
      <c r="F19" s="169"/>
      <c r="G19" s="169"/>
      <c r="H19" s="169"/>
      <c r="I19" s="169"/>
      <c r="J19" s="169"/>
      <c r="K19" s="169"/>
      <c r="L19" s="190"/>
      <c r="S19" s="169"/>
      <c r="T19" s="169"/>
      <c r="U19" s="169"/>
      <c r="V19" s="169"/>
      <c r="W19" s="169"/>
      <c r="X19" s="169"/>
      <c r="Y19" s="169"/>
      <c r="Z19" s="169"/>
      <c r="AA19" s="169"/>
      <c r="AB19" s="169"/>
      <c r="AC19" s="169"/>
      <c r="AD19" s="169"/>
      <c r="AE19" s="169"/>
    </row>
    <row r="20" spans="1:31" s="191" customFormat="1" ht="12" customHeight="1">
      <c r="A20" s="169"/>
      <c r="B20" s="168"/>
      <c r="C20" s="169"/>
      <c r="D20" s="165" t="s">
        <v>26</v>
      </c>
      <c r="E20" s="169"/>
      <c r="F20" s="169"/>
      <c r="G20" s="169"/>
      <c r="H20" s="169"/>
      <c r="I20" s="165" t="s">
        <v>23</v>
      </c>
      <c r="J20" s="172" t="s">
        <v>207</v>
      </c>
      <c r="K20" s="169"/>
      <c r="L20" s="190"/>
      <c r="S20" s="169"/>
      <c r="T20" s="169"/>
      <c r="U20" s="169"/>
      <c r="V20" s="169"/>
      <c r="W20" s="169"/>
      <c r="X20" s="169"/>
      <c r="Y20" s="169"/>
      <c r="Z20" s="169"/>
      <c r="AA20" s="169"/>
      <c r="AB20" s="169"/>
      <c r="AC20" s="169"/>
      <c r="AD20" s="169"/>
      <c r="AE20" s="169"/>
    </row>
    <row r="21" spans="1:31" s="191" customFormat="1" ht="18" customHeight="1">
      <c r="A21" s="169"/>
      <c r="B21" s="168"/>
      <c r="C21" s="169"/>
      <c r="D21" s="169"/>
      <c r="E21" s="172" t="s">
        <v>208</v>
      </c>
      <c r="F21" s="169"/>
      <c r="G21" s="169"/>
      <c r="H21" s="169"/>
      <c r="I21" s="165" t="s">
        <v>24</v>
      </c>
      <c r="J21" s="172" t="s">
        <v>209</v>
      </c>
      <c r="K21" s="169"/>
      <c r="L21" s="190"/>
      <c r="S21" s="169"/>
      <c r="T21" s="169"/>
      <c r="U21" s="169"/>
      <c r="V21" s="169"/>
      <c r="W21" s="169"/>
      <c r="X21" s="169"/>
      <c r="Y21" s="169"/>
      <c r="Z21" s="169"/>
      <c r="AA21" s="169"/>
      <c r="AB21" s="169"/>
      <c r="AC21" s="169"/>
      <c r="AD21" s="169"/>
      <c r="AE21" s="169"/>
    </row>
    <row r="22" spans="1:31" s="191" customFormat="1" ht="6.9" customHeight="1">
      <c r="A22" s="169"/>
      <c r="B22" s="168"/>
      <c r="C22" s="169"/>
      <c r="D22" s="169"/>
      <c r="E22" s="169"/>
      <c r="F22" s="169"/>
      <c r="G22" s="169"/>
      <c r="H22" s="169"/>
      <c r="I22" s="169"/>
      <c r="J22" s="169"/>
      <c r="K22" s="169"/>
      <c r="L22" s="190"/>
      <c r="S22" s="169"/>
      <c r="T22" s="169"/>
      <c r="U22" s="169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  <row r="23" spans="1:31" s="191" customFormat="1" ht="12" customHeight="1">
      <c r="A23" s="169"/>
      <c r="B23" s="168"/>
      <c r="C23" s="169"/>
      <c r="D23" s="165" t="s">
        <v>28</v>
      </c>
      <c r="E23" s="169"/>
      <c r="F23" s="169"/>
      <c r="G23" s="169"/>
      <c r="H23" s="169"/>
      <c r="I23" s="165" t="s">
        <v>23</v>
      </c>
      <c r="J23" s="172" t="s">
        <v>207</v>
      </c>
      <c r="K23" s="169"/>
      <c r="L23" s="190"/>
      <c r="S23" s="169"/>
      <c r="T23" s="169"/>
      <c r="U23" s="169"/>
      <c r="V23" s="169"/>
      <c r="W23" s="169"/>
      <c r="X23" s="169"/>
      <c r="Y23" s="169"/>
      <c r="Z23" s="169"/>
      <c r="AA23" s="169"/>
      <c r="AB23" s="169"/>
      <c r="AC23" s="169"/>
      <c r="AD23" s="169"/>
      <c r="AE23" s="169"/>
    </row>
    <row r="24" spans="1:31" s="191" customFormat="1" ht="18" customHeight="1">
      <c r="A24" s="169"/>
      <c r="B24" s="168"/>
      <c r="C24" s="169"/>
      <c r="D24" s="169"/>
      <c r="E24" s="172" t="s">
        <v>208</v>
      </c>
      <c r="F24" s="169"/>
      <c r="G24" s="169"/>
      <c r="H24" s="169"/>
      <c r="I24" s="165" t="s">
        <v>24</v>
      </c>
      <c r="J24" s="172" t="s">
        <v>209</v>
      </c>
      <c r="K24" s="169"/>
      <c r="L24" s="190"/>
      <c r="S24" s="169"/>
      <c r="T24" s="169"/>
      <c r="U24" s="169"/>
      <c r="V24" s="169"/>
      <c r="W24" s="169"/>
      <c r="X24" s="169"/>
      <c r="Y24" s="169"/>
      <c r="Z24" s="169"/>
      <c r="AA24" s="169"/>
      <c r="AB24" s="169"/>
      <c r="AC24" s="169"/>
      <c r="AD24" s="169"/>
      <c r="AE24" s="169"/>
    </row>
    <row r="25" spans="1:31" s="191" customFormat="1" ht="6.9" customHeight="1">
      <c r="A25" s="169"/>
      <c r="B25" s="168"/>
      <c r="C25" s="169"/>
      <c r="D25" s="169"/>
      <c r="E25" s="169"/>
      <c r="F25" s="169"/>
      <c r="G25" s="169"/>
      <c r="H25" s="169"/>
      <c r="I25" s="169"/>
      <c r="J25" s="169"/>
      <c r="K25" s="169"/>
      <c r="L25" s="190"/>
      <c r="S25" s="169"/>
      <c r="T25" s="169"/>
      <c r="U25" s="169"/>
      <c r="V25" s="169"/>
      <c r="W25" s="169"/>
      <c r="X25" s="169"/>
      <c r="Y25" s="169"/>
      <c r="Z25" s="169"/>
      <c r="AA25" s="169"/>
      <c r="AB25" s="169"/>
      <c r="AC25" s="169"/>
      <c r="AD25" s="169"/>
      <c r="AE25" s="169"/>
    </row>
    <row r="26" spans="1:31" s="191" customFormat="1" ht="12" customHeight="1">
      <c r="A26" s="169"/>
      <c r="B26" s="168"/>
      <c r="C26" s="169"/>
      <c r="D26" s="165" t="s">
        <v>29</v>
      </c>
      <c r="E26" s="169"/>
      <c r="F26" s="169"/>
      <c r="G26" s="169"/>
      <c r="H26" s="169"/>
      <c r="I26" s="169"/>
      <c r="J26" s="169"/>
      <c r="K26" s="169"/>
      <c r="L26" s="190"/>
      <c r="S26" s="169"/>
      <c r="T26" s="169"/>
      <c r="U26" s="169"/>
      <c r="V26" s="169"/>
      <c r="W26" s="169"/>
      <c r="X26" s="169"/>
      <c r="Y26" s="169"/>
      <c r="Z26" s="169"/>
      <c r="AA26" s="169"/>
      <c r="AB26" s="169"/>
      <c r="AC26" s="169"/>
      <c r="AD26" s="169"/>
      <c r="AE26" s="169"/>
    </row>
    <row r="27" spans="1:31" s="250" customFormat="1" ht="16.5" customHeight="1">
      <c r="A27" s="175"/>
      <c r="B27" s="174"/>
      <c r="C27" s="175"/>
      <c r="D27" s="175"/>
      <c r="E27" s="176" t="s">
        <v>1</v>
      </c>
      <c r="F27" s="176"/>
      <c r="G27" s="176"/>
      <c r="H27" s="176"/>
      <c r="I27" s="175"/>
      <c r="J27" s="175"/>
      <c r="K27" s="175"/>
      <c r="L27" s="249"/>
      <c r="S27" s="175"/>
      <c r="T27" s="175"/>
      <c r="U27" s="175"/>
      <c r="V27" s="175"/>
      <c r="W27" s="175"/>
      <c r="X27" s="175"/>
      <c r="Y27" s="175"/>
      <c r="Z27" s="175"/>
      <c r="AA27" s="175"/>
      <c r="AB27" s="175"/>
      <c r="AC27" s="175"/>
      <c r="AD27" s="175"/>
      <c r="AE27" s="175"/>
    </row>
    <row r="28" spans="1:31" s="191" customFormat="1" ht="6.9" customHeight="1">
      <c r="A28" s="169"/>
      <c r="B28" s="168"/>
      <c r="C28" s="169"/>
      <c r="D28" s="169"/>
      <c r="E28" s="169"/>
      <c r="F28" s="169"/>
      <c r="G28" s="169"/>
      <c r="H28" s="169"/>
      <c r="I28" s="169"/>
      <c r="J28" s="169"/>
      <c r="K28" s="169"/>
      <c r="L28" s="190"/>
      <c r="S28" s="169"/>
      <c r="T28" s="169"/>
      <c r="U28" s="169"/>
      <c r="V28" s="169"/>
      <c r="W28" s="169"/>
      <c r="X28" s="169"/>
      <c r="Y28" s="169"/>
      <c r="Z28" s="169"/>
      <c r="AA28" s="169"/>
      <c r="AB28" s="169"/>
      <c r="AC28" s="169"/>
      <c r="AD28" s="169"/>
      <c r="AE28" s="169"/>
    </row>
    <row r="29" spans="1:31" s="191" customFormat="1" ht="6.9" customHeight="1">
      <c r="A29" s="169"/>
      <c r="B29" s="168"/>
      <c r="C29" s="169"/>
      <c r="D29" s="177"/>
      <c r="E29" s="177"/>
      <c r="F29" s="177"/>
      <c r="G29" s="177"/>
      <c r="H29" s="177"/>
      <c r="I29" s="177"/>
      <c r="J29" s="177"/>
      <c r="K29" s="177"/>
      <c r="L29" s="190"/>
      <c r="S29" s="169"/>
      <c r="T29" s="169"/>
      <c r="U29" s="169"/>
      <c r="V29" s="169"/>
      <c r="W29" s="169"/>
      <c r="X29" s="169"/>
      <c r="Y29" s="169"/>
      <c r="Z29" s="169"/>
      <c r="AA29" s="169"/>
      <c r="AB29" s="169"/>
      <c r="AC29" s="169"/>
      <c r="AD29" s="169"/>
      <c r="AE29" s="169"/>
    </row>
    <row r="30" spans="1:31" s="191" customFormat="1" ht="25.35" customHeight="1">
      <c r="A30" s="169"/>
      <c r="B30" s="168"/>
      <c r="C30" s="169"/>
      <c r="D30" s="178" t="s">
        <v>30</v>
      </c>
      <c r="E30" s="169"/>
      <c r="F30" s="169"/>
      <c r="G30" s="169"/>
      <c r="H30" s="169"/>
      <c r="I30" s="169"/>
      <c r="J30" s="179">
        <f>ROUND(J123, 2)</f>
        <v>0</v>
      </c>
      <c r="K30" s="169"/>
      <c r="L30" s="190"/>
      <c r="S30" s="169"/>
      <c r="T30" s="169"/>
      <c r="U30" s="169"/>
      <c r="V30" s="169"/>
      <c r="W30" s="169"/>
      <c r="X30" s="169"/>
      <c r="Y30" s="169"/>
      <c r="Z30" s="169"/>
      <c r="AA30" s="169"/>
      <c r="AB30" s="169"/>
      <c r="AC30" s="169"/>
      <c r="AD30" s="169"/>
      <c r="AE30" s="169"/>
    </row>
    <row r="31" spans="1:31" s="191" customFormat="1" ht="6.9" customHeight="1">
      <c r="A31" s="169"/>
      <c r="B31" s="168"/>
      <c r="C31" s="169"/>
      <c r="D31" s="177"/>
      <c r="E31" s="177"/>
      <c r="F31" s="177"/>
      <c r="G31" s="177"/>
      <c r="H31" s="177"/>
      <c r="I31" s="177"/>
      <c r="J31" s="177"/>
      <c r="K31" s="177"/>
      <c r="L31" s="190"/>
      <c r="S31" s="169"/>
      <c r="T31" s="169"/>
      <c r="U31" s="169"/>
      <c r="V31" s="169"/>
      <c r="W31" s="169"/>
      <c r="X31" s="169"/>
      <c r="Y31" s="169"/>
      <c r="Z31" s="169"/>
      <c r="AA31" s="169"/>
      <c r="AB31" s="169"/>
      <c r="AC31" s="169"/>
      <c r="AD31" s="169"/>
      <c r="AE31" s="169"/>
    </row>
    <row r="32" spans="1:31" s="191" customFormat="1" ht="14.4" customHeight="1">
      <c r="A32" s="169"/>
      <c r="B32" s="168"/>
      <c r="C32" s="169"/>
      <c r="D32" s="169"/>
      <c r="E32" s="169"/>
      <c r="F32" s="180" t="s">
        <v>32</v>
      </c>
      <c r="G32" s="169"/>
      <c r="H32" s="169"/>
      <c r="I32" s="180" t="s">
        <v>31</v>
      </c>
      <c r="J32" s="180" t="s">
        <v>33</v>
      </c>
      <c r="K32" s="169"/>
      <c r="L32" s="190"/>
      <c r="S32" s="169"/>
      <c r="T32" s="169"/>
      <c r="U32" s="169"/>
      <c r="V32" s="169"/>
      <c r="W32" s="169"/>
      <c r="X32" s="169"/>
      <c r="Y32" s="169"/>
      <c r="Z32" s="169"/>
      <c r="AA32" s="169"/>
      <c r="AB32" s="169"/>
      <c r="AC32" s="169"/>
      <c r="AD32" s="169"/>
      <c r="AE32" s="169"/>
    </row>
    <row r="33" spans="1:31" s="191" customFormat="1" ht="14.4" customHeight="1">
      <c r="A33" s="169"/>
      <c r="B33" s="168"/>
      <c r="C33" s="169"/>
      <c r="D33" s="181" t="s">
        <v>34</v>
      </c>
      <c r="E33" s="165" t="s">
        <v>35</v>
      </c>
      <c r="F33" s="182">
        <f>ROUND((SUM(BE123:BE160)),  2)</f>
        <v>0</v>
      </c>
      <c r="G33" s="169"/>
      <c r="H33" s="169"/>
      <c r="I33" s="183">
        <v>0.21</v>
      </c>
      <c r="J33" s="182">
        <f>ROUND(((SUM(BE123:BE160))*I33),  2)</f>
        <v>0</v>
      </c>
      <c r="K33" s="169"/>
      <c r="L33" s="190"/>
      <c r="S33" s="169"/>
      <c r="T33" s="169"/>
      <c r="U33" s="169"/>
      <c r="V33" s="169"/>
      <c r="W33" s="169"/>
      <c r="X33" s="169"/>
      <c r="Y33" s="169"/>
      <c r="Z33" s="169"/>
      <c r="AA33" s="169"/>
      <c r="AB33" s="169"/>
      <c r="AC33" s="169"/>
      <c r="AD33" s="169"/>
      <c r="AE33" s="169"/>
    </row>
    <row r="34" spans="1:31" s="191" customFormat="1" ht="14.4" customHeight="1">
      <c r="A34" s="169"/>
      <c r="B34" s="168"/>
      <c r="C34" s="169"/>
      <c r="D34" s="169"/>
      <c r="E34" s="165" t="s">
        <v>36</v>
      </c>
      <c r="F34" s="182">
        <f>ROUND((SUM(BF123:BF160)),  2)</f>
        <v>0</v>
      </c>
      <c r="G34" s="169"/>
      <c r="H34" s="169"/>
      <c r="I34" s="183">
        <v>0.12</v>
      </c>
      <c r="J34" s="182">
        <f>ROUND(((SUM(BF123:BF160))*I34),  2)</f>
        <v>0</v>
      </c>
      <c r="K34" s="169"/>
      <c r="L34" s="190"/>
      <c r="S34" s="169"/>
      <c r="T34" s="169"/>
      <c r="U34" s="169"/>
      <c r="V34" s="169"/>
      <c r="W34" s="169"/>
      <c r="X34" s="169"/>
      <c r="Y34" s="169"/>
      <c r="Z34" s="169"/>
      <c r="AA34" s="169"/>
      <c r="AB34" s="169"/>
      <c r="AC34" s="169"/>
      <c r="AD34" s="169"/>
      <c r="AE34" s="169"/>
    </row>
    <row r="35" spans="1:31" s="191" customFormat="1" ht="14.4" hidden="1" customHeight="1">
      <c r="A35" s="169"/>
      <c r="B35" s="168"/>
      <c r="C35" s="169"/>
      <c r="D35" s="169"/>
      <c r="E35" s="165" t="s">
        <v>37</v>
      </c>
      <c r="F35" s="182">
        <f>ROUND((SUM(BG123:BG160)),  2)</f>
        <v>0</v>
      </c>
      <c r="G35" s="169"/>
      <c r="H35" s="169"/>
      <c r="I35" s="183">
        <v>0.21</v>
      </c>
      <c r="J35" s="182">
        <f>0</f>
        <v>0</v>
      </c>
      <c r="K35" s="169"/>
      <c r="L35" s="190"/>
      <c r="S35" s="169"/>
      <c r="T35" s="169"/>
      <c r="U35" s="169"/>
      <c r="V35" s="169"/>
      <c r="W35" s="169"/>
      <c r="X35" s="169"/>
      <c r="Y35" s="169"/>
      <c r="Z35" s="169"/>
      <c r="AA35" s="169"/>
      <c r="AB35" s="169"/>
      <c r="AC35" s="169"/>
      <c r="AD35" s="169"/>
      <c r="AE35" s="169"/>
    </row>
    <row r="36" spans="1:31" s="191" customFormat="1" ht="14.4" hidden="1" customHeight="1">
      <c r="A36" s="169"/>
      <c r="B36" s="168"/>
      <c r="C36" s="169"/>
      <c r="D36" s="169"/>
      <c r="E36" s="165" t="s">
        <v>38</v>
      </c>
      <c r="F36" s="182">
        <f>ROUND((SUM(BH123:BH160)),  2)</f>
        <v>0</v>
      </c>
      <c r="G36" s="169"/>
      <c r="H36" s="169"/>
      <c r="I36" s="183">
        <v>0.12</v>
      </c>
      <c r="J36" s="182">
        <f>0</f>
        <v>0</v>
      </c>
      <c r="K36" s="169"/>
      <c r="L36" s="190"/>
      <c r="S36" s="169"/>
      <c r="T36" s="169"/>
      <c r="U36" s="169"/>
      <c r="V36" s="169"/>
      <c r="W36" s="169"/>
      <c r="X36" s="169"/>
      <c r="Y36" s="169"/>
      <c r="Z36" s="169"/>
      <c r="AA36" s="169"/>
      <c r="AB36" s="169"/>
      <c r="AC36" s="169"/>
      <c r="AD36" s="169"/>
      <c r="AE36" s="169"/>
    </row>
    <row r="37" spans="1:31" s="191" customFormat="1" ht="14.4" hidden="1" customHeight="1">
      <c r="A37" s="169"/>
      <c r="B37" s="168"/>
      <c r="C37" s="169"/>
      <c r="D37" s="169"/>
      <c r="E37" s="165" t="s">
        <v>39</v>
      </c>
      <c r="F37" s="182">
        <f>ROUND((SUM(BI123:BI160)),  2)</f>
        <v>0</v>
      </c>
      <c r="G37" s="169"/>
      <c r="H37" s="169"/>
      <c r="I37" s="183">
        <v>0</v>
      </c>
      <c r="J37" s="182">
        <f>0</f>
        <v>0</v>
      </c>
      <c r="K37" s="169"/>
      <c r="L37" s="190"/>
      <c r="S37" s="169"/>
      <c r="T37" s="169"/>
      <c r="U37" s="169"/>
      <c r="V37" s="169"/>
      <c r="W37" s="169"/>
      <c r="X37" s="169"/>
      <c r="Y37" s="169"/>
      <c r="Z37" s="169"/>
      <c r="AA37" s="169"/>
      <c r="AB37" s="169"/>
      <c r="AC37" s="169"/>
      <c r="AD37" s="169"/>
      <c r="AE37" s="169"/>
    </row>
    <row r="38" spans="1:31" s="191" customFormat="1" ht="6.9" customHeight="1">
      <c r="A38" s="169"/>
      <c r="B38" s="168"/>
      <c r="C38" s="169"/>
      <c r="D38" s="169"/>
      <c r="E38" s="169"/>
      <c r="F38" s="169"/>
      <c r="G38" s="169"/>
      <c r="H38" s="169"/>
      <c r="I38" s="169"/>
      <c r="J38" s="169"/>
      <c r="K38" s="169"/>
      <c r="L38" s="190"/>
      <c r="S38" s="169"/>
      <c r="T38" s="169"/>
      <c r="U38" s="169"/>
      <c r="V38" s="169"/>
      <c r="W38" s="169"/>
      <c r="X38" s="169"/>
      <c r="Y38" s="169"/>
      <c r="Z38" s="169"/>
      <c r="AA38" s="169"/>
      <c r="AB38" s="169"/>
      <c r="AC38" s="169"/>
      <c r="AD38" s="169"/>
      <c r="AE38" s="169"/>
    </row>
    <row r="39" spans="1:31" s="191" customFormat="1" ht="25.35" customHeight="1">
      <c r="A39" s="169"/>
      <c r="B39" s="168"/>
      <c r="C39" s="184"/>
      <c r="D39" s="185" t="s">
        <v>40</v>
      </c>
      <c r="E39" s="186"/>
      <c r="F39" s="186"/>
      <c r="G39" s="187" t="s">
        <v>41</v>
      </c>
      <c r="H39" s="188" t="s">
        <v>42</v>
      </c>
      <c r="I39" s="186"/>
      <c r="J39" s="189">
        <f>SUM(J30:J37)</f>
        <v>0</v>
      </c>
      <c r="K39" s="251"/>
      <c r="L39" s="190"/>
      <c r="S39" s="169"/>
      <c r="T39" s="169"/>
      <c r="U39" s="169"/>
      <c r="V39" s="169"/>
      <c r="W39" s="169"/>
      <c r="X39" s="169"/>
      <c r="Y39" s="169"/>
      <c r="Z39" s="169"/>
      <c r="AA39" s="169"/>
      <c r="AB39" s="169"/>
      <c r="AC39" s="169"/>
      <c r="AD39" s="169"/>
      <c r="AE39" s="169"/>
    </row>
    <row r="40" spans="1:31" s="191" customFormat="1" ht="14.4" customHeight="1">
      <c r="A40" s="169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90"/>
      <c r="S40" s="169"/>
      <c r="T40" s="169"/>
      <c r="U40" s="169"/>
      <c r="V40" s="169"/>
      <c r="W40" s="169"/>
      <c r="X40" s="169"/>
      <c r="Y40" s="169"/>
      <c r="Z40" s="169"/>
      <c r="AA40" s="169"/>
      <c r="AB40" s="169"/>
      <c r="AC40" s="169"/>
      <c r="AD40" s="169"/>
      <c r="AE40" s="169"/>
    </row>
    <row r="41" spans="1:31" s="84" customFormat="1" ht="14.4" customHeight="1">
      <c r="B41" s="163"/>
      <c r="L41" s="163"/>
    </row>
    <row r="42" spans="1:31" s="84" customFormat="1" ht="14.4" customHeight="1">
      <c r="B42" s="163"/>
      <c r="L42" s="163"/>
    </row>
    <row r="43" spans="1:31" s="84" customFormat="1" ht="14.4" customHeight="1">
      <c r="B43" s="163"/>
      <c r="L43" s="163"/>
    </row>
    <row r="44" spans="1:31" s="84" customFormat="1" ht="14.4" customHeight="1">
      <c r="B44" s="163"/>
      <c r="L44" s="163"/>
    </row>
    <row r="45" spans="1:31" s="84" customFormat="1" ht="14.4" customHeight="1">
      <c r="B45" s="163"/>
      <c r="L45" s="163"/>
    </row>
    <row r="46" spans="1:31" s="84" customFormat="1" ht="14.4" customHeight="1">
      <c r="B46" s="163"/>
      <c r="L46" s="163"/>
    </row>
    <row r="47" spans="1:31" s="84" customFormat="1" ht="14.4" customHeight="1">
      <c r="B47" s="163"/>
      <c r="L47" s="163"/>
    </row>
    <row r="48" spans="1:31" s="84" customFormat="1" ht="14.4" customHeight="1">
      <c r="B48" s="163"/>
      <c r="L48" s="163"/>
    </row>
    <row r="49" spans="1:31" s="84" customFormat="1" ht="14.4" customHeight="1">
      <c r="B49" s="163"/>
      <c r="L49" s="163"/>
    </row>
    <row r="50" spans="1:31" s="191" customFormat="1" ht="14.4" customHeight="1">
      <c r="B50" s="190"/>
      <c r="D50" s="192" t="s">
        <v>43</v>
      </c>
      <c r="E50" s="193"/>
      <c r="F50" s="193"/>
      <c r="G50" s="192" t="s">
        <v>44</v>
      </c>
      <c r="H50" s="193"/>
      <c r="I50" s="193"/>
      <c r="J50" s="193"/>
      <c r="K50" s="193"/>
      <c r="L50" s="190"/>
    </row>
    <row r="51" spans="1:31" s="84" customFormat="1" ht="10.199999999999999">
      <c r="B51" s="163"/>
      <c r="L51" s="163"/>
    </row>
    <row r="52" spans="1:31" s="84" customFormat="1" ht="10.199999999999999">
      <c r="B52" s="163"/>
      <c r="L52" s="163"/>
    </row>
    <row r="53" spans="1:31" s="84" customFormat="1" ht="10.199999999999999">
      <c r="B53" s="163"/>
      <c r="L53" s="163"/>
    </row>
    <row r="54" spans="1:31" s="84" customFormat="1" ht="10.199999999999999">
      <c r="B54" s="163"/>
      <c r="L54" s="163"/>
    </row>
    <row r="55" spans="1:31" s="84" customFormat="1" ht="10.199999999999999">
      <c r="B55" s="163"/>
      <c r="L55" s="163"/>
    </row>
    <row r="56" spans="1:31" s="84" customFormat="1" ht="10.199999999999999">
      <c r="B56" s="163"/>
      <c r="L56" s="163"/>
    </row>
    <row r="57" spans="1:31" s="84" customFormat="1" ht="10.199999999999999">
      <c r="B57" s="163"/>
      <c r="L57" s="163"/>
    </row>
    <row r="58" spans="1:31" s="84" customFormat="1" ht="10.199999999999999">
      <c r="B58" s="163"/>
      <c r="L58" s="163"/>
    </row>
    <row r="59" spans="1:31" s="84" customFormat="1" ht="10.199999999999999">
      <c r="B59" s="163"/>
      <c r="L59" s="163"/>
    </row>
    <row r="60" spans="1:31" s="84" customFormat="1" ht="10.199999999999999">
      <c r="B60" s="163"/>
      <c r="L60" s="163"/>
    </row>
    <row r="61" spans="1:31" s="191" customFormat="1" ht="13.2">
      <c r="A61" s="169"/>
      <c r="B61" s="168"/>
      <c r="C61" s="169"/>
      <c r="D61" s="194" t="s">
        <v>45</v>
      </c>
      <c r="E61" s="195"/>
      <c r="F61" s="196" t="s">
        <v>46</v>
      </c>
      <c r="G61" s="194" t="s">
        <v>45</v>
      </c>
      <c r="H61" s="195"/>
      <c r="I61" s="195"/>
      <c r="J61" s="197" t="s">
        <v>46</v>
      </c>
      <c r="K61" s="195"/>
      <c r="L61" s="190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</row>
    <row r="62" spans="1:31" s="84" customFormat="1" ht="10.199999999999999">
      <c r="B62" s="163"/>
      <c r="L62" s="163"/>
    </row>
    <row r="63" spans="1:31" s="84" customFormat="1" ht="10.199999999999999">
      <c r="B63" s="163"/>
      <c r="L63" s="163"/>
    </row>
    <row r="64" spans="1:31" s="84" customFormat="1" ht="10.199999999999999">
      <c r="B64" s="163"/>
      <c r="L64" s="163"/>
    </row>
    <row r="65" spans="1:31" s="191" customFormat="1" ht="13.2">
      <c r="A65" s="169"/>
      <c r="B65" s="168"/>
      <c r="C65" s="169"/>
      <c r="D65" s="192" t="s">
        <v>47</v>
      </c>
      <c r="E65" s="198"/>
      <c r="F65" s="198"/>
      <c r="G65" s="192" t="s">
        <v>48</v>
      </c>
      <c r="H65" s="198"/>
      <c r="I65" s="198"/>
      <c r="J65" s="198"/>
      <c r="K65" s="198"/>
      <c r="L65" s="190"/>
      <c r="S65" s="169"/>
      <c r="T65" s="169"/>
      <c r="U65" s="169"/>
      <c r="V65" s="169"/>
      <c r="W65" s="169"/>
      <c r="X65" s="169"/>
      <c r="Y65" s="169"/>
      <c r="Z65" s="169"/>
      <c r="AA65" s="169"/>
      <c r="AB65" s="169"/>
      <c r="AC65" s="169"/>
      <c r="AD65" s="169"/>
      <c r="AE65" s="169"/>
    </row>
    <row r="66" spans="1:31" s="84" customFormat="1" ht="10.199999999999999">
      <c r="B66" s="163"/>
      <c r="L66" s="163"/>
    </row>
    <row r="67" spans="1:31" s="84" customFormat="1" ht="10.199999999999999">
      <c r="B67" s="163"/>
      <c r="L67" s="163"/>
    </row>
    <row r="68" spans="1:31" s="84" customFormat="1" ht="10.199999999999999">
      <c r="B68" s="163"/>
      <c r="L68" s="163"/>
    </row>
    <row r="69" spans="1:31" s="84" customFormat="1" ht="10.199999999999999">
      <c r="B69" s="163"/>
      <c r="L69" s="163"/>
    </row>
    <row r="70" spans="1:31" s="84" customFormat="1" ht="10.199999999999999">
      <c r="B70" s="163"/>
      <c r="L70" s="163"/>
    </row>
    <row r="71" spans="1:31" s="84" customFormat="1" ht="10.199999999999999">
      <c r="B71" s="163"/>
      <c r="L71" s="163"/>
    </row>
    <row r="72" spans="1:31" s="84" customFormat="1" ht="10.199999999999999">
      <c r="B72" s="163"/>
      <c r="L72" s="163"/>
    </row>
    <row r="73" spans="1:31" s="84" customFormat="1" ht="10.199999999999999">
      <c r="B73" s="163"/>
      <c r="L73" s="163"/>
    </row>
    <row r="74" spans="1:31" s="84" customFormat="1" ht="10.199999999999999">
      <c r="B74" s="163"/>
      <c r="L74" s="163"/>
    </row>
    <row r="75" spans="1:31" s="84" customFormat="1" ht="10.199999999999999">
      <c r="B75" s="163"/>
      <c r="L75" s="163"/>
    </row>
    <row r="76" spans="1:31" s="191" customFormat="1" ht="13.2">
      <c r="A76" s="169"/>
      <c r="B76" s="168"/>
      <c r="C76" s="169"/>
      <c r="D76" s="194" t="s">
        <v>45</v>
      </c>
      <c r="E76" s="195"/>
      <c r="F76" s="196" t="s">
        <v>46</v>
      </c>
      <c r="G76" s="194" t="s">
        <v>45</v>
      </c>
      <c r="H76" s="195"/>
      <c r="I76" s="195"/>
      <c r="J76" s="197" t="s">
        <v>46</v>
      </c>
      <c r="K76" s="195"/>
      <c r="L76" s="190"/>
      <c r="S76" s="169"/>
      <c r="T76" s="169"/>
      <c r="U76" s="169"/>
      <c r="V76" s="169"/>
      <c r="W76" s="169"/>
      <c r="X76" s="169"/>
      <c r="Y76" s="169"/>
      <c r="Z76" s="169"/>
      <c r="AA76" s="169"/>
      <c r="AB76" s="169"/>
      <c r="AC76" s="169"/>
      <c r="AD76" s="169"/>
      <c r="AE76" s="169"/>
    </row>
    <row r="77" spans="1:31" s="191" customFormat="1" ht="14.4" customHeight="1">
      <c r="A77" s="169"/>
      <c r="B77" s="199"/>
      <c r="C77" s="200"/>
      <c r="D77" s="200"/>
      <c r="E77" s="200"/>
      <c r="F77" s="200"/>
      <c r="G77" s="200"/>
      <c r="H77" s="200"/>
      <c r="I77" s="200"/>
      <c r="J77" s="200"/>
      <c r="K77" s="200"/>
      <c r="L77" s="190"/>
      <c r="S77" s="169"/>
      <c r="T77" s="169"/>
      <c r="U77" s="169"/>
      <c r="V77" s="169"/>
      <c r="W77" s="169"/>
      <c r="X77" s="169"/>
      <c r="Y77" s="169"/>
      <c r="Z77" s="169"/>
      <c r="AA77" s="169"/>
      <c r="AB77" s="169"/>
      <c r="AC77" s="169"/>
      <c r="AD77" s="169"/>
      <c r="AE77" s="169"/>
    </row>
    <row r="78" spans="1:31" s="84" customFormat="1"/>
    <row r="79" spans="1:31" s="84" customFormat="1"/>
    <row r="80" spans="1:31" s="84" customFormat="1"/>
    <row r="81" spans="1:47" s="191" customFormat="1" ht="6.9" hidden="1" customHeight="1">
      <c r="A81" s="169"/>
      <c r="B81" s="201"/>
      <c r="C81" s="202"/>
      <c r="D81" s="202"/>
      <c r="E81" s="202"/>
      <c r="F81" s="202"/>
      <c r="G81" s="202"/>
      <c r="H81" s="202"/>
      <c r="I81" s="202"/>
      <c r="J81" s="202"/>
      <c r="K81" s="202"/>
      <c r="L81" s="190"/>
      <c r="S81" s="169"/>
      <c r="T81" s="169"/>
      <c r="U81" s="169"/>
      <c r="V81" s="169"/>
      <c r="W81" s="169"/>
      <c r="X81" s="169"/>
      <c r="Y81" s="169"/>
      <c r="Z81" s="169"/>
      <c r="AA81" s="169"/>
      <c r="AB81" s="169"/>
      <c r="AC81" s="169"/>
      <c r="AD81" s="169"/>
      <c r="AE81" s="169"/>
    </row>
    <row r="82" spans="1:47" s="191" customFormat="1" ht="24.9" hidden="1" customHeight="1">
      <c r="A82" s="169"/>
      <c r="B82" s="168"/>
      <c r="C82" s="164" t="s">
        <v>104</v>
      </c>
      <c r="D82" s="169"/>
      <c r="E82" s="169"/>
      <c r="F82" s="169"/>
      <c r="G82" s="169"/>
      <c r="H82" s="169"/>
      <c r="I82" s="169"/>
      <c r="J82" s="169"/>
      <c r="K82" s="169"/>
      <c r="L82" s="190"/>
      <c r="S82" s="169"/>
      <c r="T82" s="169"/>
      <c r="U82" s="169"/>
      <c r="V82" s="169"/>
      <c r="W82" s="169"/>
      <c r="X82" s="169"/>
      <c r="Y82" s="169"/>
      <c r="Z82" s="169"/>
      <c r="AA82" s="169"/>
      <c r="AB82" s="169"/>
      <c r="AC82" s="169"/>
      <c r="AD82" s="169"/>
      <c r="AE82" s="169"/>
    </row>
    <row r="83" spans="1:47" s="191" customFormat="1" ht="6.9" hidden="1" customHeight="1">
      <c r="A83" s="169"/>
      <c r="B83" s="168"/>
      <c r="C83" s="169"/>
      <c r="D83" s="169"/>
      <c r="E83" s="169"/>
      <c r="F83" s="169"/>
      <c r="G83" s="169"/>
      <c r="H83" s="169"/>
      <c r="I83" s="169"/>
      <c r="J83" s="169"/>
      <c r="K83" s="169"/>
      <c r="L83" s="190"/>
      <c r="S83" s="169"/>
      <c r="T83" s="169"/>
      <c r="U83" s="169"/>
      <c r="V83" s="169"/>
      <c r="W83" s="169"/>
      <c r="X83" s="169"/>
      <c r="Y83" s="169"/>
      <c r="Z83" s="169"/>
      <c r="AA83" s="169"/>
      <c r="AB83" s="169"/>
      <c r="AC83" s="169"/>
      <c r="AD83" s="169"/>
      <c r="AE83" s="169"/>
    </row>
    <row r="84" spans="1:47" s="191" customFormat="1" ht="12" hidden="1" customHeight="1">
      <c r="A84" s="169"/>
      <c r="B84" s="168"/>
      <c r="C84" s="165" t="s">
        <v>14</v>
      </c>
      <c r="D84" s="169"/>
      <c r="E84" s="169"/>
      <c r="F84" s="169"/>
      <c r="G84" s="169"/>
      <c r="H84" s="169"/>
      <c r="I84" s="169"/>
      <c r="J84" s="169"/>
      <c r="K84" s="169"/>
      <c r="L84" s="190"/>
      <c r="S84" s="169"/>
      <c r="T84" s="169"/>
      <c r="U84" s="169"/>
      <c r="V84" s="169"/>
      <c r="W84" s="169"/>
      <c r="X84" s="169"/>
      <c r="Y84" s="169"/>
      <c r="Z84" s="169"/>
      <c r="AA84" s="169"/>
      <c r="AB84" s="169"/>
      <c r="AC84" s="169"/>
      <c r="AD84" s="169"/>
      <c r="AE84" s="169"/>
    </row>
    <row r="85" spans="1:47" s="191" customFormat="1" ht="16.5" hidden="1" customHeight="1">
      <c r="A85" s="169"/>
      <c r="B85" s="168"/>
      <c r="C85" s="169"/>
      <c r="D85" s="169"/>
      <c r="E85" s="166" t="str">
        <f>E7</f>
        <v>ETAPA JEN NSB</v>
      </c>
      <c r="F85" s="167"/>
      <c r="G85" s="167"/>
      <c r="H85" s="167"/>
      <c r="I85" s="169"/>
      <c r="J85" s="169"/>
      <c r="K85" s="169"/>
      <c r="L85" s="190"/>
      <c r="S85" s="169"/>
      <c r="T85" s="169"/>
      <c r="U85" s="169"/>
      <c r="V85" s="169"/>
      <c r="W85" s="169"/>
      <c r="X85" s="169"/>
      <c r="Y85" s="169"/>
      <c r="Z85" s="169"/>
      <c r="AA85" s="169"/>
      <c r="AB85" s="169"/>
      <c r="AC85" s="169"/>
      <c r="AD85" s="169"/>
      <c r="AE85" s="169"/>
    </row>
    <row r="86" spans="1:47" s="191" customFormat="1" ht="12" hidden="1" customHeight="1">
      <c r="A86" s="169"/>
      <c r="B86" s="168"/>
      <c r="C86" s="165" t="s">
        <v>94</v>
      </c>
      <c r="D86" s="169"/>
      <c r="E86" s="169"/>
      <c r="F86" s="169"/>
      <c r="G86" s="169"/>
      <c r="H86" s="169"/>
      <c r="I86" s="169"/>
      <c r="J86" s="169"/>
      <c r="K86" s="169"/>
      <c r="L86" s="190"/>
      <c r="S86" s="169"/>
      <c r="T86" s="169"/>
      <c r="U86" s="169"/>
      <c r="V86" s="169"/>
      <c r="W86" s="169"/>
      <c r="X86" s="169"/>
      <c r="Y86" s="169"/>
      <c r="Z86" s="169"/>
      <c r="AA86" s="169"/>
      <c r="AB86" s="169"/>
      <c r="AC86" s="169"/>
      <c r="AD86" s="169"/>
      <c r="AE86" s="169"/>
    </row>
    <row r="87" spans="1:47" s="191" customFormat="1" ht="16.5" hidden="1" customHeight="1">
      <c r="A87" s="169"/>
      <c r="B87" s="168"/>
      <c r="C87" s="169"/>
      <c r="D87" s="169"/>
      <c r="E87" s="170" t="str">
        <f>E9</f>
        <v>SO-04 - ZAJIŠTĚNÍ OSTATNÍCH ČÁSTI DOLU JOHANN II</v>
      </c>
      <c r="F87" s="171"/>
      <c r="G87" s="171"/>
      <c r="H87" s="171"/>
      <c r="I87" s="169"/>
      <c r="J87" s="169"/>
      <c r="K87" s="169"/>
      <c r="L87" s="190"/>
      <c r="S87" s="169"/>
      <c r="T87" s="169"/>
      <c r="U87" s="169"/>
      <c r="V87" s="169"/>
      <c r="W87" s="169"/>
      <c r="X87" s="169"/>
      <c r="Y87" s="169"/>
      <c r="Z87" s="169"/>
      <c r="AA87" s="169"/>
      <c r="AB87" s="169"/>
      <c r="AC87" s="169"/>
      <c r="AD87" s="169"/>
      <c r="AE87" s="169"/>
    </row>
    <row r="88" spans="1:47" s="191" customFormat="1" ht="6.9" hidden="1" customHeight="1">
      <c r="A88" s="169"/>
      <c r="B88" s="168"/>
      <c r="C88" s="169"/>
      <c r="D88" s="169"/>
      <c r="E88" s="169"/>
      <c r="F88" s="169"/>
      <c r="G88" s="169"/>
      <c r="H88" s="169"/>
      <c r="I88" s="169"/>
      <c r="J88" s="169"/>
      <c r="K88" s="169"/>
      <c r="L88" s="190"/>
      <c r="S88" s="169"/>
      <c r="T88" s="169"/>
      <c r="U88" s="169"/>
      <c r="V88" s="169"/>
      <c r="W88" s="169"/>
      <c r="X88" s="169"/>
      <c r="Y88" s="169"/>
      <c r="Z88" s="169"/>
      <c r="AA88" s="169"/>
      <c r="AB88" s="169"/>
      <c r="AC88" s="169"/>
      <c r="AD88" s="169"/>
      <c r="AE88" s="169"/>
    </row>
    <row r="89" spans="1:47" s="191" customFormat="1" ht="12" hidden="1" customHeight="1">
      <c r="A89" s="169"/>
      <c r="B89" s="168"/>
      <c r="C89" s="165" t="s">
        <v>18</v>
      </c>
      <c r="D89" s="169"/>
      <c r="E89" s="169"/>
      <c r="F89" s="172" t="str">
        <f>F12</f>
        <v>FLASCHARŮV DŮL</v>
      </c>
      <c r="G89" s="169"/>
      <c r="H89" s="169"/>
      <c r="I89" s="165" t="s">
        <v>20</v>
      </c>
      <c r="J89" s="173" t="str">
        <f>IF(J12="","",J12)</f>
        <v>23. 6. 2025</v>
      </c>
      <c r="K89" s="169"/>
      <c r="L89" s="190"/>
      <c r="S89" s="169"/>
      <c r="T89" s="169"/>
      <c r="U89" s="169"/>
      <c r="V89" s="169"/>
      <c r="W89" s="169"/>
      <c r="X89" s="169"/>
      <c r="Y89" s="169"/>
      <c r="Z89" s="169"/>
      <c r="AA89" s="169"/>
      <c r="AB89" s="169"/>
      <c r="AC89" s="169"/>
      <c r="AD89" s="169"/>
      <c r="AE89" s="169"/>
    </row>
    <row r="90" spans="1:47" s="191" customFormat="1" ht="6.9" hidden="1" customHeight="1">
      <c r="A90" s="169"/>
      <c r="B90" s="168"/>
      <c r="C90" s="169"/>
      <c r="D90" s="169"/>
      <c r="E90" s="169"/>
      <c r="F90" s="169"/>
      <c r="G90" s="169"/>
      <c r="H90" s="169"/>
      <c r="I90" s="169"/>
      <c r="J90" s="169"/>
      <c r="K90" s="169"/>
      <c r="L90" s="190"/>
      <c r="S90" s="169"/>
      <c r="T90" s="169"/>
      <c r="U90" s="169"/>
      <c r="V90" s="169"/>
      <c r="W90" s="169"/>
      <c r="X90" s="169"/>
      <c r="Y90" s="169"/>
      <c r="Z90" s="169"/>
      <c r="AA90" s="169"/>
      <c r="AB90" s="169"/>
      <c r="AC90" s="169"/>
      <c r="AD90" s="169"/>
      <c r="AE90" s="169"/>
    </row>
    <row r="91" spans="1:47" s="191" customFormat="1" ht="15.15" hidden="1" customHeight="1">
      <c r="A91" s="169"/>
      <c r="B91" s="168"/>
      <c r="C91" s="165" t="s">
        <v>22</v>
      </c>
      <c r="D91" s="169"/>
      <c r="E91" s="169"/>
      <c r="F91" s="172" t="str">
        <f>E15</f>
        <v>MĚSTO ODRY</v>
      </c>
      <c r="G91" s="169"/>
      <c r="H91" s="169"/>
      <c r="I91" s="165" t="s">
        <v>26</v>
      </c>
      <c r="J91" s="203" t="str">
        <f>E21</f>
        <v>Ing. ALOIS KVĚŤÁK</v>
      </c>
      <c r="K91" s="169"/>
      <c r="L91" s="190"/>
      <c r="S91" s="169"/>
      <c r="T91" s="169"/>
      <c r="U91" s="169"/>
      <c r="V91" s="169"/>
      <c r="W91" s="169"/>
      <c r="X91" s="169"/>
      <c r="Y91" s="169"/>
      <c r="Z91" s="169"/>
      <c r="AA91" s="169"/>
      <c r="AB91" s="169"/>
      <c r="AC91" s="169"/>
      <c r="AD91" s="169"/>
      <c r="AE91" s="169"/>
    </row>
    <row r="92" spans="1:47" s="191" customFormat="1" ht="15.15" hidden="1" customHeight="1">
      <c r="A92" s="169"/>
      <c r="B92" s="168"/>
      <c r="C92" s="165" t="s">
        <v>25</v>
      </c>
      <c r="D92" s="169"/>
      <c r="E92" s="169"/>
      <c r="F92" s="172" t="str">
        <f>IF(E18="","",E18)</f>
        <v xml:space="preserve"> </v>
      </c>
      <c r="G92" s="169"/>
      <c r="H92" s="169"/>
      <c r="I92" s="165" t="s">
        <v>28</v>
      </c>
      <c r="J92" s="203" t="str">
        <f>E24</f>
        <v>Ing. ALOIS KVĚŤÁK</v>
      </c>
      <c r="K92" s="169"/>
      <c r="L92" s="190"/>
      <c r="S92" s="169"/>
      <c r="T92" s="169"/>
      <c r="U92" s="169"/>
      <c r="V92" s="169"/>
      <c r="W92" s="169"/>
      <c r="X92" s="169"/>
      <c r="Y92" s="169"/>
      <c r="Z92" s="169"/>
      <c r="AA92" s="169"/>
      <c r="AB92" s="169"/>
      <c r="AC92" s="169"/>
      <c r="AD92" s="169"/>
      <c r="AE92" s="169"/>
    </row>
    <row r="93" spans="1:47" s="191" customFormat="1" ht="10.35" hidden="1" customHeight="1">
      <c r="A93" s="169"/>
      <c r="B93" s="168"/>
      <c r="C93" s="169"/>
      <c r="D93" s="169"/>
      <c r="E93" s="169"/>
      <c r="F93" s="169"/>
      <c r="G93" s="169"/>
      <c r="H93" s="169"/>
      <c r="I93" s="169"/>
      <c r="J93" s="169"/>
      <c r="K93" s="169"/>
      <c r="L93" s="190"/>
      <c r="S93" s="169"/>
      <c r="T93" s="169"/>
      <c r="U93" s="169"/>
      <c r="V93" s="169"/>
      <c r="W93" s="169"/>
      <c r="X93" s="169"/>
      <c r="Y93" s="169"/>
      <c r="Z93" s="169"/>
      <c r="AA93" s="169"/>
      <c r="AB93" s="169"/>
      <c r="AC93" s="169"/>
      <c r="AD93" s="169"/>
      <c r="AE93" s="169"/>
    </row>
    <row r="94" spans="1:47" s="191" customFormat="1" ht="29.25" hidden="1" customHeight="1">
      <c r="A94" s="169"/>
      <c r="B94" s="168"/>
      <c r="C94" s="204" t="s">
        <v>105</v>
      </c>
      <c r="D94" s="184"/>
      <c r="E94" s="184"/>
      <c r="F94" s="184"/>
      <c r="G94" s="184"/>
      <c r="H94" s="184"/>
      <c r="I94" s="184"/>
      <c r="J94" s="205" t="s">
        <v>106</v>
      </c>
      <c r="K94" s="184"/>
      <c r="L94" s="190"/>
      <c r="S94" s="169"/>
      <c r="T94" s="169"/>
      <c r="U94" s="169"/>
      <c r="V94" s="169"/>
      <c r="W94" s="169"/>
      <c r="X94" s="169"/>
      <c r="Y94" s="169"/>
      <c r="Z94" s="169"/>
      <c r="AA94" s="169"/>
      <c r="AB94" s="169"/>
      <c r="AC94" s="169"/>
      <c r="AD94" s="169"/>
      <c r="AE94" s="169"/>
    </row>
    <row r="95" spans="1:47" s="191" customFormat="1" ht="10.35" hidden="1" customHeight="1">
      <c r="A95" s="169"/>
      <c r="B95" s="168"/>
      <c r="C95" s="169"/>
      <c r="D95" s="169"/>
      <c r="E95" s="169"/>
      <c r="F95" s="169"/>
      <c r="G95" s="169"/>
      <c r="H95" s="169"/>
      <c r="I95" s="169"/>
      <c r="J95" s="169"/>
      <c r="K95" s="169"/>
      <c r="L95" s="190"/>
      <c r="S95" s="169"/>
      <c r="T95" s="169"/>
      <c r="U95" s="169"/>
      <c r="V95" s="169"/>
      <c r="W95" s="169"/>
      <c r="X95" s="169"/>
      <c r="Y95" s="169"/>
      <c r="Z95" s="169"/>
      <c r="AA95" s="169"/>
      <c r="AB95" s="169"/>
      <c r="AC95" s="169"/>
      <c r="AD95" s="169"/>
      <c r="AE95" s="169"/>
    </row>
    <row r="96" spans="1:47" s="191" customFormat="1" ht="22.8" hidden="1" customHeight="1">
      <c r="A96" s="169"/>
      <c r="B96" s="168"/>
      <c r="C96" s="206" t="s">
        <v>107</v>
      </c>
      <c r="D96" s="169"/>
      <c r="E96" s="169"/>
      <c r="F96" s="169"/>
      <c r="G96" s="169"/>
      <c r="H96" s="169"/>
      <c r="I96" s="169"/>
      <c r="J96" s="179">
        <f>J123</f>
        <v>0</v>
      </c>
      <c r="K96" s="169"/>
      <c r="L96" s="190"/>
      <c r="S96" s="169"/>
      <c r="T96" s="169"/>
      <c r="U96" s="169"/>
      <c r="V96" s="169"/>
      <c r="W96" s="169"/>
      <c r="X96" s="169"/>
      <c r="Y96" s="169"/>
      <c r="Z96" s="169"/>
      <c r="AA96" s="169"/>
      <c r="AB96" s="169"/>
      <c r="AC96" s="169"/>
      <c r="AD96" s="169"/>
      <c r="AE96" s="169"/>
      <c r="AU96" s="246" t="s">
        <v>108</v>
      </c>
    </row>
    <row r="97" spans="1:31" s="208" customFormat="1" ht="24.9" hidden="1" customHeight="1">
      <c r="B97" s="207"/>
      <c r="D97" s="209" t="s">
        <v>210</v>
      </c>
      <c r="E97" s="210"/>
      <c r="F97" s="210"/>
      <c r="G97" s="210"/>
      <c r="H97" s="210"/>
      <c r="I97" s="210"/>
      <c r="J97" s="211">
        <f>J124</f>
        <v>0</v>
      </c>
      <c r="L97" s="207"/>
    </row>
    <row r="98" spans="1:31" s="213" customFormat="1" ht="19.95" hidden="1" customHeight="1">
      <c r="B98" s="212"/>
      <c r="D98" s="214" t="s">
        <v>211</v>
      </c>
      <c r="E98" s="215"/>
      <c r="F98" s="215"/>
      <c r="G98" s="215"/>
      <c r="H98" s="215"/>
      <c r="I98" s="215"/>
      <c r="J98" s="216">
        <f>J125</f>
        <v>0</v>
      </c>
      <c r="L98" s="212"/>
    </row>
    <row r="99" spans="1:31" s="213" customFormat="1" ht="19.95" hidden="1" customHeight="1">
      <c r="B99" s="212"/>
      <c r="D99" s="214" t="s">
        <v>212</v>
      </c>
      <c r="E99" s="215"/>
      <c r="F99" s="215"/>
      <c r="G99" s="215"/>
      <c r="H99" s="215"/>
      <c r="I99" s="215"/>
      <c r="J99" s="216">
        <f>J142</f>
        <v>0</v>
      </c>
      <c r="L99" s="212"/>
    </row>
    <row r="100" spans="1:31" s="213" customFormat="1" ht="19.95" hidden="1" customHeight="1">
      <c r="B100" s="212"/>
      <c r="D100" s="214" t="s">
        <v>213</v>
      </c>
      <c r="E100" s="215"/>
      <c r="F100" s="215"/>
      <c r="G100" s="215"/>
      <c r="H100" s="215"/>
      <c r="I100" s="215"/>
      <c r="J100" s="216">
        <f>J147</f>
        <v>0</v>
      </c>
      <c r="L100" s="212"/>
    </row>
    <row r="101" spans="1:31" s="208" customFormat="1" ht="24.9" hidden="1" customHeight="1">
      <c r="B101" s="207"/>
      <c r="D101" s="209" t="s">
        <v>216</v>
      </c>
      <c r="E101" s="210"/>
      <c r="F101" s="210"/>
      <c r="G101" s="210"/>
      <c r="H101" s="210"/>
      <c r="I101" s="210"/>
      <c r="J101" s="211">
        <f>J152</f>
        <v>0</v>
      </c>
      <c r="L101" s="207"/>
    </row>
    <row r="102" spans="1:31" s="213" customFormat="1" ht="19.95" hidden="1" customHeight="1">
      <c r="B102" s="212"/>
      <c r="D102" s="214" t="s">
        <v>469</v>
      </c>
      <c r="E102" s="215"/>
      <c r="F102" s="215"/>
      <c r="G102" s="215"/>
      <c r="H102" s="215"/>
      <c r="I102" s="215"/>
      <c r="J102" s="216">
        <f>J153</f>
        <v>0</v>
      </c>
      <c r="L102" s="212"/>
    </row>
    <row r="103" spans="1:31" s="208" customFormat="1" ht="24.9" hidden="1" customHeight="1">
      <c r="B103" s="207"/>
      <c r="D103" s="209" t="s">
        <v>219</v>
      </c>
      <c r="E103" s="210"/>
      <c r="F103" s="210"/>
      <c r="G103" s="210"/>
      <c r="H103" s="210"/>
      <c r="I103" s="210"/>
      <c r="J103" s="211">
        <f>J158</f>
        <v>0</v>
      </c>
      <c r="L103" s="207"/>
    </row>
    <row r="104" spans="1:31" s="191" customFormat="1" ht="21.75" hidden="1" customHeight="1">
      <c r="A104" s="169"/>
      <c r="B104" s="168"/>
      <c r="C104" s="169"/>
      <c r="D104" s="169"/>
      <c r="E104" s="169"/>
      <c r="F104" s="169"/>
      <c r="G104" s="169"/>
      <c r="H104" s="169"/>
      <c r="I104" s="169"/>
      <c r="J104" s="169"/>
      <c r="K104" s="169"/>
      <c r="L104" s="190"/>
      <c r="S104" s="169"/>
      <c r="T104" s="169"/>
      <c r="U104" s="169"/>
      <c r="V104" s="169"/>
      <c r="W104" s="169"/>
      <c r="X104" s="169"/>
      <c r="Y104" s="169"/>
      <c r="Z104" s="169"/>
      <c r="AA104" s="169"/>
      <c r="AB104" s="169"/>
      <c r="AC104" s="169"/>
      <c r="AD104" s="169"/>
      <c r="AE104" s="169"/>
    </row>
    <row r="105" spans="1:31" s="191" customFormat="1" ht="6.9" hidden="1" customHeight="1">
      <c r="A105" s="169"/>
      <c r="B105" s="199"/>
      <c r="C105" s="200"/>
      <c r="D105" s="200"/>
      <c r="E105" s="200"/>
      <c r="F105" s="200"/>
      <c r="G105" s="200"/>
      <c r="H105" s="200"/>
      <c r="I105" s="200"/>
      <c r="J105" s="200"/>
      <c r="K105" s="200"/>
      <c r="L105" s="190"/>
      <c r="S105" s="169"/>
      <c r="T105" s="169"/>
      <c r="U105" s="169"/>
      <c r="V105" s="169"/>
      <c r="W105" s="169"/>
      <c r="X105" s="169"/>
      <c r="Y105" s="169"/>
      <c r="Z105" s="169"/>
      <c r="AA105" s="169"/>
      <c r="AB105" s="169"/>
      <c r="AC105" s="169"/>
      <c r="AD105" s="169"/>
      <c r="AE105" s="169"/>
    </row>
    <row r="106" spans="1:31" s="84" customFormat="1" ht="10.199999999999999" hidden="1"/>
    <row r="107" spans="1:31" s="84" customFormat="1" ht="10.199999999999999" hidden="1"/>
    <row r="108" spans="1:31" s="84" customFormat="1" ht="10.199999999999999" hidden="1"/>
    <row r="109" spans="1:31" s="191" customFormat="1" ht="6.9" customHeight="1">
      <c r="A109" s="169"/>
      <c r="B109" s="201"/>
      <c r="C109" s="202"/>
      <c r="D109" s="202"/>
      <c r="E109" s="202"/>
      <c r="F109" s="202"/>
      <c r="G109" s="202"/>
      <c r="H109" s="202"/>
      <c r="I109" s="202"/>
      <c r="J109" s="202"/>
      <c r="K109" s="202"/>
      <c r="L109" s="190"/>
      <c r="S109" s="169"/>
      <c r="T109" s="169"/>
      <c r="U109" s="169"/>
      <c r="V109" s="169"/>
      <c r="W109" s="169"/>
      <c r="X109" s="169"/>
      <c r="Y109" s="169"/>
      <c r="Z109" s="169"/>
      <c r="AA109" s="169"/>
      <c r="AB109" s="169"/>
      <c r="AC109" s="169"/>
      <c r="AD109" s="169"/>
      <c r="AE109" s="169"/>
    </row>
    <row r="110" spans="1:31" s="191" customFormat="1" ht="24.9" customHeight="1">
      <c r="A110" s="169"/>
      <c r="B110" s="168"/>
      <c r="C110" s="164" t="s">
        <v>116</v>
      </c>
      <c r="D110" s="169"/>
      <c r="E110" s="169"/>
      <c r="F110" s="169"/>
      <c r="G110" s="169"/>
      <c r="H110" s="169"/>
      <c r="I110" s="169"/>
      <c r="J110" s="169"/>
      <c r="K110" s="169"/>
      <c r="L110" s="190"/>
      <c r="S110" s="169"/>
      <c r="T110" s="169"/>
      <c r="U110" s="169"/>
      <c r="V110" s="169"/>
      <c r="W110" s="169"/>
      <c r="X110" s="169"/>
      <c r="Y110" s="169"/>
      <c r="Z110" s="169"/>
      <c r="AA110" s="169"/>
      <c r="AB110" s="169"/>
      <c r="AC110" s="169"/>
      <c r="AD110" s="169"/>
      <c r="AE110" s="169"/>
    </row>
    <row r="111" spans="1:31" s="191" customFormat="1" ht="6.9" customHeight="1">
      <c r="A111" s="169"/>
      <c r="B111" s="168"/>
      <c r="C111" s="169"/>
      <c r="D111" s="169"/>
      <c r="E111" s="169"/>
      <c r="F111" s="169"/>
      <c r="G111" s="169"/>
      <c r="H111" s="169"/>
      <c r="I111" s="169"/>
      <c r="J111" s="169"/>
      <c r="K111" s="169"/>
      <c r="L111" s="190"/>
      <c r="S111" s="169"/>
      <c r="T111" s="169"/>
      <c r="U111" s="169"/>
      <c r="V111" s="169"/>
      <c r="W111" s="169"/>
      <c r="X111" s="169"/>
      <c r="Y111" s="169"/>
      <c r="Z111" s="169"/>
      <c r="AA111" s="169"/>
      <c r="AB111" s="169"/>
      <c r="AC111" s="169"/>
      <c r="AD111" s="169"/>
      <c r="AE111" s="169"/>
    </row>
    <row r="112" spans="1:31" s="191" customFormat="1" ht="12" customHeight="1">
      <c r="A112" s="169"/>
      <c r="B112" s="168"/>
      <c r="C112" s="165" t="s">
        <v>14</v>
      </c>
      <c r="D112" s="169"/>
      <c r="E112" s="169"/>
      <c r="F112" s="169"/>
      <c r="G112" s="169"/>
      <c r="H112" s="169"/>
      <c r="I112" s="169"/>
      <c r="J112" s="169"/>
      <c r="K112" s="169"/>
      <c r="L112" s="190"/>
      <c r="S112" s="169"/>
      <c r="T112" s="169"/>
      <c r="U112" s="169"/>
      <c r="V112" s="169"/>
      <c r="W112" s="169"/>
      <c r="X112" s="169"/>
      <c r="Y112" s="169"/>
      <c r="Z112" s="169"/>
      <c r="AA112" s="169"/>
      <c r="AB112" s="169"/>
      <c r="AC112" s="169"/>
      <c r="AD112" s="169"/>
      <c r="AE112" s="169"/>
    </row>
    <row r="113" spans="1:65" s="191" customFormat="1" ht="16.5" customHeight="1">
      <c r="A113" s="169"/>
      <c r="B113" s="168"/>
      <c r="C113" s="169"/>
      <c r="D113" s="169"/>
      <c r="E113" s="166" t="str">
        <f>E7</f>
        <v>ETAPA JEN NSB</v>
      </c>
      <c r="F113" s="167"/>
      <c r="G113" s="167"/>
      <c r="H113" s="167"/>
      <c r="I113" s="169"/>
      <c r="J113" s="169"/>
      <c r="K113" s="169"/>
      <c r="L113" s="190"/>
      <c r="S113" s="169"/>
      <c r="T113" s="169"/>
      <c r="U113" s="169"/>
      <c r="V113" s="169"/>
      <c r="W113" s="169"/>
      <c r="X113" s="169"/>
      <c r="Y113" s="169"/>
      <c r="Z113" s="169"/>
      <c r="AA113" s="169"/>
      <c r="AB113" s="169"/>
      <c r="AC113" s="169"/>
      <c r="AD113" s="169"/>
      <c r="AE113" s="169"/>
    </row>
    <row r="114" spans="1:65" s="191" customFormat="1" ht="12" customHeight="1">
      <c r="A114" s="169"/>
      <c r="B114" s="168"/>
      <c r="C114" s="165" t="s">
        <v>94</v>
      </c>
      <c r="D114" s="169"/>
      <c r="E114" s="169"/>
      <c r="F114" s="169"/>
      <c r="G114" s="169"/>
      <c r="H114" s="169"/>
      <c r="I114" s="169"/>
      <c r="J114" s="169"/>
      <c r="K114" s="169"/>
      <c r="L114" s="190"/>
      <c r="S114" s="169"/>
      <c r="T114" s="169"/>
      <c r="U114" s="169"/>
      <c r="V114" s="169"/>
      <c r="W114" s="169"/>
      <c r="X114" s="169"/>
      <c r="Y114" s="169"/>
      <c r="Z114" s="169"/>
      <c r="AA114" s="169"/>
      <c r="AB114" s="169"/>
      <c r="AC114" s="169"/>
      <c r="AD114" s="169"/>
      <c r="AE114" s="169"/>
    </row>
    <row r="115" spans="1:65" s="191" customFormat="1" ht="16.5" customHeight="1">
      <c r="A115" s="169"/>
      <c r="B115" s="168"/>
      <c r="C115" s="169"/>
      <c r="D115" s="169"/>
      <c r="E115" s="170" t="str">
        <f>E9</f>
        <v>SO-04 - ZAJIŠTĚNÍ OSTATNÍCH ČÁSTI DOLU JOHANN II</v>
      </c>
      <c r="F115" s="171"/>
      <c r="G115" s="171"/>
      <c r="H115" s="171"/>
      <c r="I115" s="169"/>
      <c r="J115" s="169"/>
      <c r="K115" s="169"/>
      <c r="L115" s="190"/>
      <c r="S115" s="169"/>
      <c r="T115" s="169"/>
      <c r="U115" s="169"/>
      <c r="V115" s="169"/>
      <c r="W115" s="169"/>
      <c r="X115" s="169"/>
      <c r="Y115" s="169"/>
      <c r="Z115" s="169"/>
      <c r="AA115" s="169"/>
      <c r="AB115" s="169"/>
      <c r="AC115" s="169"/>
      <c r="AD115" s="169"/>
      <c r="AE115" s="169"/>
    </row>
    <row r="116" spans="1:65" s="191" customFormat="1" ht="6.9" customHeight="1">
      <c r="A116" s="169"/>
      <c r="B116" s="168"/>
      <c r="C116" s="169"/>
      <c r="D116" s="169"/>
      <c r="E116" s="169"/>
      <c r="F116" s="169"/>
      <c r="G116" s="169"/>
      <c r="H116" s="169"/>
      <c r="I116" s="169"/>
      <c r="J116" s="169"/>
      <c r="K116" s="169"/>
      <c r="L116" s="190"/>
      <c r="S116" s="169"/>
      <c r="T116" s="169"/>
      <c r="U116" s="169"/>
      <c r="V116" s="169"/>
      <c r="W116" s="169"/>
      <c r="X116" s="169"/>
      <c r="Y116" s="169"/>
      <c r="Z116" s="169"/>
      <c r="AA116" s="169"/>
      <c r="AB116" s="169"/>
      <c r="AC116" s="169"/>
      <c r="AD116" s="169"/>
      <c r="AE116" s="169"/>
    </row>
    <row r="117" spans="1:65" s="191" customFormat="1" ht="12" customHeight="1">
      <c r="A117" s="169"/>
      <c r="B117" s="168"/>
      <c r="C117" s="165" t="s">
        <v>18</v>
      </c>
      <c r="D117" s="169"/>
      <c r="E117" s="169"/>
      <c r="F117" s="172" t="str">
        <f>F12</f>
        <v>FLASCHARŮV DŮL</v>
      </c>
      <c r="G117" s="169"/>
      <c r="H117" s="169"/>
      <c r="I117" s="165" t="s">
        <v>20</v>
      </c>
      <c r="J117" s="173" t="str">
        <f>IF(J12="","",J12)</f>
        <v>23. 6. 2025</v>
      </c>
      <c r="K117" s="169"/>
      <c r="L117" s="190"/>
      <c r="S117" s="169"/>
      <c r="T117" s="169"/>
      <c r="U117" s="169"/>
      <c r="V117" s="169"/>
      <c r="W117" s="169"/>
      <c r="X117" s="169"/>
      <c r="Y117" s="169"/>
      <c r="Z117" s="169"/>
      <c r="AA117" s="169"/>
      <c r="AB117" s="169"/>
      <c r="AC117" s="169"/>
      <c r="AD117" s="169"/>
      <c r="AE117" s="169"/>
    </row>
    <row r="118" spans="1:65" s="191" customFormat="1" ht="12" customHeight="1">
      <c r="A118" s="169"/>
      <c r="B118" s="168"/>
      <c r="C118" s="169"/>
      <c r="D118" s="169"/>
      <c r="E118" s="169"/>
      <c r="F118" s="169"/>
      <c r="G118" s="169"/>
      <c r="H118" s="169"/>
      <c r="I118" s="169"/>
      <c r="J118" s="169"/>
      <c r="K118" s="169"/>
      <c r="L118" s="190"/>
      <c r="S118" s="169"/>
      <c r="T118" s="169"/>
      <c r="U118" s="169"/>
      <c r="V118" s="169"/>
      <c r="W118" s="169"/>
      <c r="X118" s="169"/>
      <c r="Y118" s="169"/>
      <c r="Z118" s="169"/>
      <c r="AA118" s="169"/>
      <c r="AB118" s="169"/>
      <c r="AC118" s="169"/>
      <c r="AD118" s="169"/>
      <c r="AE118" s="169"/>
    </row>
    <row r="119" spans="1:65" s="191" customFormat="1" ht="30" customHeight="1">
      <c r="A119" s="169"/>
      <c r="B119" s="168"/>
      <c r="C119" s="165" t="s">
        <v>22</v>
      </c>
      <c r="D119" s="169"/>
      <c r="E119" s="169"/>
      <c r="F119" s="172" t="str">
        <f>E15</f>
        <v>MĚSTO ODRY</v>
      </c>
      <c r="G119" s="169"/>
      <c r="H119" s="169"/>
      <c r="I119" s="165" t="s">
        <v>26</v>
      </c>
      <c r="J119" s="203" t="str">
        <f>E21</f>
        <v>Ing. ALOIS KVĚŤÁK</v>
      </c>
      <c r="K119" s="169"/>
      <c r="L119" s="190"/>
      <c r="S119" s="169"/>
      <c r="T119" s="169"/>
      <c r="U119" s="169"/>
      <c r="V119" s="169"/>
      <c r="W119" s="169"/>
      <c r="X119" s="169"/>
      <c r="Y119" s="169"/>
      <c r="Z119" s="169"/>
      <c r="AA119" s="169"/>
      <c r="AB119" s="169"/>
      <c r="AC119" s="169"/>
      <c r="AD119" s="169"/>
      <c r="AE119" s="169"/>
    </row>
    <row r="120" spans="1:65" s="191" customFormat="1" ht="24.6" customHeight="1">
      <c r="A120" s="169"/>
      <c r="B120" s="168"/>
      <c r="C120" s="165" t="s">
        <v>25</v>
      </c>
      <c r="D120" s="169"/>
      <c r="E120" s="169"/>
      <c r="F120" s="172" t="str">
        <f>IF(E18="","",E18)</f>
        <v xml:space="preserve"> </v>
      </c>
      <c r="G120" s="169"/>
      <c r="H120" s="169"/>
      <c r="I120" s="165" t="s">
        <v>28</v>
      </c>
      <c r="J120" s="203" t="str">
        <f>E24</f>
        <v>Ing. ALOIS KVĚŤÁK</v>
      </c>
      <c r="K120" s="169"/>
      <c r="L120" s="190"/>
      <c r="S120" s="169"/>
      <c r="T120" s="169"/>
      <c r="U120" s="169"/>
      <c r="V120" s="169"/>
      <c r="W120" s="169"/>
      <c r="X120" s="169"/>
      <c r="Y120" s="169"/>
      <c r="Z120" s="169"/>
      <c r="AA120" s="169"/>
      <c r="AB120" s="169"/>
      <c r="AC120" s="169"/>
      <c r="AD120" s="169"/>
      <c r="AE120" s="169"/>
    </row>
    <row r="121" spans="1:65" s="191" customFormat="1" ht="10.35" customHeight="1">
      <c r="A121" s="169"/>
      <c r="B121" s="168"/>
      <c r="C121" s="169"/>
      <c r="D121" s="169"/>
      <c r="E121" s="169"/>
      <c r="F121" s="169"/>
      <c r="G121" s="169"/>
      <c r="H121" s="169"/>
      <c r="I121" s="169"/>
      <c r="J121" s="169"/>
      <c r="K121" s="169"/>
      <c r="L121" s="190"/>
      <c r="S121" s="169"/>
      <c r="T121" s="169"/>
      <c r="U121" s="169"/>
      <c r="V121" s="169"/>
      <c r="W121" s="169"/>
      <c r="X121" s="169"/>
      <c r="Y121" s="169"/>
      <c r="Z121" s="169"/>
      <c r="AA121" s="169"/>
      <c r="AB121" s="169"/>
      <c r="AC121" s="169"/>
      <c r="AD121" s="169"/>
      <c r="AE121" s="169"/>
    </row>
    <row r="122" spans="1:65" s="257" customFormat="1" ht="29.25" customHeight="1">
      <c r="A122" s="243"/>
      <c r="B122" s="217"/>
      <c r="C122" s="218" t="s">
        <v>117</v>
      </c>
      <c r="D122" s="219" t="s">
        <v>55</v>
      </c>
      <c r="E122" s="219" t="s">
        <v>51</v>
      </c>
      <c r="F122" s="219" t="s">
        <v>52</v>
      </c>
      <c r="G122" s="219" t="s">
        <v>118</v>
      </c>
      <c r="H122" s="219" t="s">
        <v>119</v>
      </c>
      <c r="I122" s="219" t="s">
        <v>120</v>
      </c>
      <c r="J122" s="220" t="s">
        <v>106</v>
      </c>
      <c r="K122" s="252" t="s">
        <v>121</v>
      </c>
      <c r="L122" s="253"/>
      <c r="M122" s="254" t="s">
        <v>1</v>
      </c>
      <c r="N122" s="255" t="s">
        <v>34</v>
      </c>
      <c r="O122" s="255" t="s">
        <v>122</v>
      </c>
      <c r="P122" s="255" t="s">
        <v>123</v>
      </c>
      <c r="Q122" s="255" t="s">
        <v>124</v>
      </c>
      <c r="R122" s="255" t="s">
        <v>125</v>
      </c>
      <c r="S122" s="255" t="s">
        <v>126</v>
      </c>
      <c r="T122" s="256" t="s">
        <v>127</v>
      </c>
      <c r="U122" s="243"/>
      <c r="V122" s="243"/>
      <c r="W122" s="243"/>
      <c r="X122" s="243"/>
      <c r="Y122" s="243"/>
      <c r="Z122" s="243"/>
      <c r="AA122" s="243"/>
      <c r="AB122" s="243"/>
      <c r="AC122" s="243"/>
      <c r="AD122" s="243"/>
      <c r="AE122" s="243"/>
    </row>
    <row r="123" spans="1:65" s="191" customFormat="1" ht="22.8" customHeight="1">
      <c r="A123" s="169"/>
      <c r="B123" s="168"/>
      <c r="C123" s="221" t="s">
        <v>128</v>
      </c>
      <c r="D123" s="169"/>
      <c r="E123" s="169"/>
      <c r="F123" s="169"/>
      <c r="G123" s="169"/>
      <c r="H123" s="169"/>
      <c r="I123" s="169"/>
      <c r="J123" s="222">
        <f>BK123</f>
        <v>0</v>
      </c>
      <c r="K123" s="169"/>
      <c r="L123" s="168"/>
      <c r="M123" s="258"/>
      <c r="N123" s="259"/>
      <c r="O123" s="177"/>
      <c r="P123" s="260">
        <f>P124+P152+P158</f>
        <v>254.36178200000001</v>
      </c>
      <c r="Q123" s="177"/>
      <c r="R123" s="260">
        <f>R124+R152+R158</f>
        <v>23.611739</v>
      </c>
      <c r="S123" s="177"/>
      <c r="T123" s="261">
        <f>T124+T152+T158</f>
        <v>0</v>
      </c>
      <c r="U123" s="169"/>
      <c r="V123" s="169"/>
      <c r="W123" s="169"/>
      <c r="X123" s="169"/>
      <c r="Y123" s="169"/>
      <c r="Z123" s="169"/>
      <c r="AA123" s="169"/>
      <c r="AB123" s="169"/>
      <c r="AC123" s="169"/>
      <c r="AD123" s="169"/>
      <c r="AE123" s="169"/>
      <c r="AT123" s="246" t="s">
        <v>69</v>
      </c>
      <c r="AU123" s="246" t="s">
        <v>108</v>
      </c>
      <c r="BK123" s="262">
        <f>BK124+BK152+BK158</f>
        <v>0</v>
      </c>
    </row>
    <row r="124" spans="1:65" s="159" customFormat="1" ht="25.95" customHeight="1">
      <c r="B124" s="223"/>
      <c r="D124" s="224" t="s">
        <v>69</v>
      </c>
      <c r="E124" s="225" t="s">
        <v>223</v>
      </c>
      <c r="F124" s="225" t="s">
        <v>224</v>
      </c>
      <c r="J124" s="226">
        <f>BK124</f>
        <v>0</v>
      </c>
      <c r="L124" s="223"/>
      <c r="M124" s="263"/>
      <c r="N124" s="264"/>
      <c r="O124" s="264"/>
      <c r="P124" s="265">
        <f>P125+P142+P147</f>
        <v>155.588752</v>
      </c>
      <c r="Q124" s="264"/>
      <c r="R124" s="265">
        <f>R125+R142+R147</f>
        <v>23.572526400000001</v>
      </c>
      <c r="S124" s="264"/>
      <c r="T124" s="266">
        <f>T125+T142+T147</f>
        <v>0</v>
      </c>
      <c r="AR124" s="224" t="s">
        <v>78</v>
      </c>
      <c r="AT124" s="267" t="s">
        <v>69</v>
      </c>
      <c r="AU124" s="267" t="s">
        <v>70</v>
      </c>
      <c r="AY124" s="224" t="s">
        <v>132</v>
      </c>
      <c r="BK124" s="268">
        <f>BK125+BK142+BK147</f>
        <v>0</v>
      </c>
    </row>
    <row r="125" spans="1:65" s="159" customFormat="1" ht="22.8" customHeight="1">
      <c r="B125" s="223"/>
      <c r="D125" s="224" t="s">
        <v>69</v>
      </c>
      <c r="E125" s="227" t="s">
        <v>78</v>
      </c>
      <c r="F125" s="227" t="s">
        <v>225</v>
      </c>
      <c r="J125" s="228">
        <f>BK125</f>
        <v>0</v>
      </c>
      <c r="L125" s="223"/>
      <c r="M125" s="263"/>
      <c r="N125" s="264"/>
      <c r="O125" s="264"/>
      <c r="P125" s="265">
        <f>SUM(P126:P141)</f>
        <v>13.850000000000001</v>
      </c>
      <c r="Q125" s="264"/>
      <c r="R125" s="265">
        <f>SUM(R126:R141)</f>
        <v>4.5994000000000002</v>
      </c>
      <c r="S125" s="264"/>
      <c r="T125" s="266">
        <f>SUM(T126:T141)</f>
        <v>0</v>
      </c>
      <c r="AR125" s="224" t="s">
        <v>78</v>
      </c>
      <c r="AT125" s="267" t="s">
        <v>69</v>
      </c>
      <c r="AU125" s="267" t="s">
        <v>78</v>
      </c>
      <c r="AY125" s="224" t="s">
        <v>132</v>
      </c>
      <c r="BK125" s="268">
        <f>SUM(BK126:BK141)</f>
        <v>0</v>
      </c>
    </row>
    <row r="126" spans="1:65" s="191" customFormat="1" ht="16.5" customHeight="1">
      <c r="A126" s="169"/>
      <c r="B126" s="168"/>
      <c r="C126" s="276" t="s">
        <v>80</v>
      </c>
      <c r="D126" s="276" t="s">
        <v>240</v>
      </c>
      <c r="E126" s="277" t="s">
        <v>547</v>
      </c>
      <c r="F126" s="278" t="s">
        <v>428</v>
      </c>
      <c r="G126" s="279" t="s">
        <v>237</v>
      </c>
      <c r="H126" s="280">
        <v>1.8360000000000001</v>
      </c>
      <c r="I126" s="123"/>
      <c r="J126" s="281">
        <f>ROUND(I126*H126,2)</f>
        <v>0</v>
      </c>
      <c r="K126" s="282"/>
      <c r="L126" s="283"/>
      <c r="M126" s="284" t="s">
        <v>1</v>
      </c>
      <c r="N126" s="285" t="s">
        <v>35</v>
      </c>
      <c r="O126" s="272">
        <v>0</v>
      </c>
      <c r="P126" s="272">
        <f>O126*H126</f>
        <v>0</v>
      </c>
      <c r="Q126" s="272">
        <v>0.75</v>
      </c>
      <c r="R126" s="272">
        <f>Q126*H126</f>
        <v>1.377</v>
      </c>
      <c r="S126" s="272">
        <v>0</v>
      </c>
      <c r="T126" s="273">
        <f>S126*H126</f>
        <v>0</v>
      </c>
      <c r="U126" s="169"/>
      <c r="V126" s="169"/>
      <c r="W126" s="169"/>
      <c r="X126" s="169"/>
      <c r="Y126" s="169"/>
      <c r="Z126" s="169"/>
      <c r="AA126" s="169"/>
      <c r="AB126" s="169"/>
      <c r="AC126" s="169"/>
      <c r="AD126" s="169"/>
      <c r="AE126" s="169"/>
      <c r="AR126" s="274" t="s">
        <v>183</v>
      </c>
      <c r="AT126" s="274" t="s">
        <v>240</v>
      </c>
      <c r="AU126" s="274" t="s">
        <v>80</v>
      </c>
      <c r="AY126" s="246" t="s">
        <v>132</v>
      </c>
      <c r="BE126" s="275">
        <f>IF(N126="základní",J126,0)</f>
        <v>0</v>
      </c>
      <c r="BF126" s="275">
        <f>IF(N126="snížená",J126,0)</f>
        <v>0</v>
      </c>
      <c r="BG126" s="275">
        <f>IF(N126="zákl. přenesená",J126,0)</f>
        <v>0</v>
      </c>
      <c r="BH126" s="275">
        <f>IF(N126="sníž. přenesená",J126,0)</f>
        <v>0</v>
      </c>
      <c r="BI126" s="275">
        <f>IF(N126="nulová",J126,0)</f>
        <v>0</v>
      </c>
      <c r="BJ126" s="246" t="s">
        <v>78</v>
      </c>
      <c r="BK126" s="275">
        <f>ROUND(I126*H126,2)</f>
        <v>0</v>
      </c>
      <c r="BL126" s="246" t="s">
        <v>164</v>
      </c>
      <c r="BM126" s="274" t="s">
        <v>639</v>
      </c>
    </row>
    <row r="127" spans="1:65" s="160" customFormat="1" ht="10.199999999999999">
      <c r="B127" s="234"/>
      <c r="D127" s="235" t="s">
        <v>160</v>
      </c>
      <c r="E127" s="236" t="s">
        <v>1</v>
      </c>
      <c r="F127" s="237" t="s">
        <v>640</v>
      </c>
      <c r="H127" s="238">
        <v>0.84799999999999998</v>
      </c>
      <c r="I127" s="162"/>
      <c r="L127" s="234"/>
      <c r="M127" s="286"/>
      <c r="N127" s="287"/>
      <c r="O127" s="287"/>
      <c r="P127" s="287"/>
      <c r="Q127" s="287"/>
      <c r="R127" s="287"/>
      <c r="S127" s="287"/>
      <c r="T127" s="288"/>
      <c r="AT127" s="236" t="s">
        <v>160</v>
      </c>
      <c r="AU127" s="236" t="s">
        <v>80</v>
      </c>
      <c r="AV127" s="160" t="s">
        <v>80</v>
      </c>
      <c r="AW127" s="160" t="s">
        <v>27</v>
      </c>
      <c r="AX127" s="160" t="s">
        <v>70</v>
      </c>
      <c r="AY127" s="236" t="s">
        <v>132</v>
      </c>
    </row>
    <row r="128" spans="1:65" s="160" customFormat="1" ht="10.199999999999999">
      <c r="B128" s="234"/>
      <c r="D128" s="235" t="s">
        <v>160</v>
      </c>
      <c r="E128" s="236" t="s">
        <v>1</v>
      </c>
      <c r="F128" s="237" t="s">
        <v>641</v>
      </c>
      <c r="H128" s="238">
        <v>0.622</v>
      </c>
      <c r="I128" s="162"/>
      <c r="L128" s="234"/>
      <c r="M128" s="286"/>
      <c r="N128" s="287"/>
      <c r="O128" s="287"/>
      <c r="P128" s="287"/>
      <c r="Q128" s="287"/>
      <c r="R128" s="287"/>
      <c r="S128" s="287"/>
      <c r="T128" s="288"/>
      <c r="AT128" s="236" t="s">
        <v>160</v>
      </c>
      <c r="AU128" s="236" t="s">
        <v>80</v>
      </c>
      <c r="AV128" s="160" t="s">
        <v>80</v>
      </c>
      <c r="AW128" s="160" t="s">
        <v>27</v>
      </c>
      <c r="AX128" s="160" t="s">
        <v>70</v>
      </c>
      <c r="AY128" s="236" t="s">
        <v>132</v>
      </c>
    </row>
    <row r="129" spans="1:65" s="160" customFormat="1" ht="10.199999999999999">
      <c r="B129" s="234"/>
      <c r="D129" s="235" t="s">
        <v>160</v>
      </c>
      <c r="E129" s="236" t="s">
        <v>1</v>
      </c>
      <c r="F129" s="237" t="s">
        <v>642</v>
      </c>
      <c r="H129" s="238">
        <v>0.21199999999999999</v>
      </c>
      <c r="I129" s="162"/>
      <c r="L129" s="234"/>
      <c r="M129" s="286"/>
      <c r="N129" s="287"/>
      <c r="O129" s="287"/>
      <c r="P129" s="287"/>
      <c r="Q129" s="287"/>
      <c r="R129" s="287"/>
      <c r="S129" s="287"/>
      <c r="T129" s="288"/>
      <c r="AT129" s="236" t="s">
        <v>160</v>
      </c>
      <c r="AU129" s="236" t="s">
        <v>80</v>
      </c>
      <c r="AV129" s="160" t="s">
        <v>80</v>
      </c>
      <c r="AW129" s="160" t="s">
        <v>27</v>
      </c>
      <c r="AX129" s="160" t="s">
        <v>70</v>
      </c>
      <c r="AY129" s="236" t="s">
        <v>132</v>
      </c>
    </row>
    <row r="130" spans="1:65" s="160" customFormat="1" ht="10.199999999999999">
      <c r="B130" s="234"/>
      <c r="D130" s="235" t="s">
        <v>160</v>
      </c>
      <c r="E130" s="236" t="s">
        <v>1</v>
      </c>
      <c r="F130" s="237" t="s">
        <v>643</v>
      </c>
      <c r="H130" s="238">
        <v>0.106</v>
      </c>
      <c r="I130" s="162"/>
      <c r="L130" s="234"/>
      <c r="M130" s="286"/>
      <c r="N130" s="287"/>
      <c r="O130" s="287"/>
      <c r="P130" s="287"/>
      <c r="Q130" s="287"/>
      <c r="R130" s="287"/>
      <c r="S130" s="287"/>
      <c r="T130" s="288"/>
      <c r="AT130" s="236" t="s">
        <v>160</v>
      </c>
      <c r="AU130" s="236" t="s">
        <v>80</v>
      </c>
      <c r="AV130" s="160" t="s">
        <v>80</v>
      </c>
      <c r="AW130" s="160" t="s">
        <v>27</v>
      </c>
      <c r="AX130" s="160" t="s">
        <v>70</v>
      </c>
      <c r="AY130" s="236" t="s">
        <v>132</v>
      </c>
    </row>
    <row r="131" spans="1:65" s="160" customFormat="1" ht="10.199999999999999">
      <c r="B131" s="234"/>
      <c r="D131" s="235" t="s">
        <v>160</v>
      </c>
      <c r="E131" s="236" t="s">
        <v>1</v>
      </c>
      <c r="F131" s="237" t="s">
        <v>644</v>
      </c>
      <c r="H131" s="238">
        <v>2.4E-2</v>
      </c>
      <c r="I131" s="162"/>
      <c r="L131" s="234"/>
      <c r="M131" s="286"/>
      <c r="N131" s="287"/>
      <c r="O131" s="287"/>
      <c r="P131" s="287"/>
      <c r="Q131" s="287"/>
      <c r="R131" s="287"/>
      <c r="S131" s="287"/>
      <c r="T131" s="288"/>
      <c r="AT131" s="236" t="s">
        <v>160</v>
      </c>
      <c r="AU131" s="236" t="s">
        <v>80</v>
      </c>
      <c r="AV131" s="160" t="s">
        <v>80</v>
      </c>
      <c r="AW131" s="160" t="s">
        <v>27</v>
      </c>
      <c r="AX131" s="160" t="s">
        <v>70</v>
      </c>
      <c r="AY131" s="236" t="s">
        <v>132</v>
      </c>
    </row>
    <row r="132" spans="1:65" s="160" customFormat="1" ht="10.199999999999999">
      <c r="B132" s="234"/>
      <c r="D132" s="235" t="s">
        <v>160</v>
      </c>
      <c r="E132" s="236" t="s">
        <v>1</v>
      </c>
      <c r="F132" s="237" t="s">
        <v>645</v>
      </c>
      <c r="H132" s="238">
        <v>2.4E-2</v>
      </c>
      <c r="I132" s="162"/>
      <c r="L132" s="234"/>
      <c r="M132" s="286"/>
      <c r="N132" s="287"/>
      <c r="O132" s="287"/>
      <c r="P132" s="287"/>
      <c r="Q132" s="287"/>
      <c r="R132" s="287"/>
      <c r="S132" s="287"/>
      <c r="T132" s="288"/>
      <c r="AT132" s="236" t="s">
        <v>160</v>
      </c>
      <c r="AU132" s="236" t="s">
        <v>80</v>
      </c>
      <c r="AV132" s="160" t="s">
        <v>80</v>
      </c>
      <c r="AW132" s="160" t="s">
        <v>27</v>
      </c>
      <c r="AX132" s="160" t="s">
        <v>70</v>
      </c>
      <c r="AY132" s="236" t="s">
        <v>132</v>
      </c>
    </row>
    <row r="133" spans="1:65" s="289" customFormat="1" ht="10.199999999999999">
      <c r="B133" s="290"/>
      <c r="D133" s="235" t="s">
        <v>160</v>
      </c>
      <c r="E133" s="291" t="s">
        <v>1</v>
      </c>
      <c r="F133" s="292" t="s">
        <v>272</v>
      </c>
      <c r="H133" s="293">
        <v>1.8360000000000001</v>
      </c>
      <c r="I133" s="306"/>
      <c r="L133" s="290"/>
      <c r="M133" s="294"/>
      <c r="N133" s="295"/>
      <c r="O133" s="295"/>
      <c r="P133" s="295"/>
      <c r="Q133" s="295"/>
      <c r="R133" s="295"/>
      <c r="S133" s="295"/>
      <c r="T133" s="296"/>
      <c r="AT133" s="291" t="s">
        <v>160</v>
      </c>
      <c r="AU133" s="291" t="s">
        <v>80</v>
      </c>
      <c r="AV133" s="289" t="s">
        <v>164</v>
      </c>
      <c r="AW133" s="289" t="s">
        <v>27</v>
      </c>
      <c r="AX133" s="289" t="s">
        <v>78</v>
      </c>
      <c r="AY133" s="291" t="s">
        <v>132</v>
      </c>
    </row>
    <row r="134" spans="1:65" s="191" customFormat="1" ht="16.5" customHeight="1">
      <c r="A134" s="169"/>
      <c r="B134" s="168"/>
      <c r="C134" s="276" t="s">
        <v>155</v>
      </c>
      <c r="D134" s="276" t="s">
        <v>240</v>
      </c>
      <c r="E134" s="277" t="s">
        <v>411</v>
      </c>
      <c r="F134" s="278" t="s">
        <v>412</v>
      </c>
      <c r="G134" s="279" t="s">
        <v>237</v>
      </c>
      <c r="H134" s="280">
        <v>8.4000000000000005E-2</v>
      </c>
      <c r="I134" s="123"/>
      <c r="J134" s="281">
        <f>ROUND(I134*H134,2)</f>
        <v>0</v>
      </c>
      <c r="K134" s="282"/>
      <c r="L134" s="283"/>
      <c r="M134" s="284" t="s">
        <v>1</v>
      </c>
      <c r="N134" s="285" t="s">
        <v>35</v>
      </c>
      <c r="O134" s="272">
        <v>0</v>
      </c>
      <c r="P134" s="272">
        <f>O134*H134</f>
        <v>0</v>
      </c>
      <c r="Q134" s="272">
        <v>0.75</v>
      </c>
      <c r="R134" s="272">
        <f>Q134*H134</f>
        <v>6.3E-2</v>
      </c>
      <c r="S134" s="272">
        <v>0</v>
      </c>
      <c r="T134" s="273">
        <f>S134*H134</f>
        <v>0</v>
      </c>
      <c r="U134" s="169"/>
      <c r="V134" s="169"/>
      <c r="W134" s="169"/>
      <c r="X134" s="169"/>
      <c r="Y134" s="169"/>
      <c r="Z134" s="169"/>
      <c r="AA134" s="169"/>
      <c r="AB134" s="169"/>
      <c r="AC134" s="169"/>
      <c r="AD134" s="169"/>
      <c r="AE134" s="169"/>
      <c r="AR134" s="274" t="s">
        <v>183</v>
      </c>
      <c r="AT134" s="274" t="s">
        <v>240</v>
      </c>
      <c r="AU134" s="274" t="s">
        <v>80</v>
      </c>
      <c r="AY134" s="246" t="s">
        <v>132</v>
      </c>
      <c r="BE134" s="275">
        <f>IF(N134="základní",J134,0)</f>
        <v>0</v>
      </c>
      <c r="BF134" s="275">
        <f>IF(N134="snížená",J134,0)</f>
        <v>0</v>
      </c>
      <c r="BG134" s="275">
        <f>IF(N134="zákl. přenesená",J134,0)</f>
        <v>0</v>
      </c>
      <c r="BH134" s="275">
        <f>IF(N134="sníž. přenesená",J134,0)</f>
        <v>0</v>
      </c>
      <c r="BI134" s="275">
        <f>IF(N134="nulová",J134,0)</f>
        <v>0</v>
      </c>
      <c r="BJ134" s="246" t="s">
        <v>78</v>
      </c>
      <c r="BK134" s="275">
        <f>ROUND(I134*H134,2)</f>
        <v>0</v>
      </c>
      <c r="BL134" s="246" t="s">
        <v>164</v>
      </c>
      <c r="BM134" s="274" t="s">
        <v>646</v>
      </c>
    </row>
    <row r="135" spans="1:65" s="160" customFormat="1" ht="10.199999999999999">
      <c r="B135" s="234"/>
      <c r="D135" s="235" t="s">
        <v>160</v>
      </c>
      <c r="E135" s="236" t="s">
        <v>1</v>
      </c>
      <c r="F135" s="237" t="s">
        <v>647</v>
      </c>
      <c r="H135" s="238">
        <v>4.4999999999999998E-2</v>
      </c>
      <c r="I135" s="162"/>
      <c r="L135" s="234"/>
      <c r="M135" s="286"/>
      <c r="N135" s="287"/>
      <c r="O135" s="287"/>
      <c r="P135" s="287"/>
      <c r="Q135" s="287"/>
      <c r="R135" s="287"/>
      <c r="S135" s="287"/>
      <c r="T135" s="288"/>
      <c r="AT135" s="236" t="s">
        <v>160</v>
      </c>
      <c r="AU135" s="236" t="s">
        <v>80</v>
      </c>
      <c r="AV135" s="160" t="s">
        <v>80</v>
      </c>
      <c r="AW135" s="160" t="s">
        <v>27</v>
      </c>
      <c r="AX135" s="160" t="s">
        <v>70</v>
      </c>
      <c r="AY135" s="236" t="s">
        <v>132</v>
      </c>
    </row>
    <row r="136" spans="1:65" s="160" customFormat="1" ht="10.199999999999999">
      <c r="B136" s="234"/>
      <c r="D136" s="235" t="s">
        <v>160</v>
      </c>
      <c r="E136" s="236" t="s">
        <v>1</v>
      </c>
      <c r="F136" s="237" t="s">
        <v>648</v>
      </c>
      <c r="H136" s="238">
        <v>2.5000000000000001E-2</v>
      </c>
      <c r="I136" s="162"/>
      <c r="L136" s="234"/>
      <c r="M136" s="286"/>
      <c r="N136" s="287"/>
      <c r="O136" s="287"/>
      <c r="P136" s="287"/>
      <c r="Q136" s="287"/>
      <c r="R136" s="287"/>
      <c r="S136" s="287"/>
      <c r="T136" s="288"/>
      <c r="AT136" s="236" t="s">
        <v>160</v>
      </c>
      <c r="AU136" s="236" t="s">
        <v>80</v>
      </c>
      <c r="AV136" s="160" t="s">
        <v>80</v>
      </c>
      <c r="AW136" s="160" t="s">
        <v>27</v>
      </c>
      <c r="AX136" s="160" t="s">
        <v>70</v>
      </c>
      <c r="AY136" s="236" t="s">
        <v>132</v>
      </c>
    </row>
    <row r="137" spans="1:65" s="289" customFormat="1" ht="10.199999999999999">
      <c r="B137" s="290"/>
      <c r="D137" s="235" t="s">
        <v>160</v>
      </c>
      <c r="E137" s="291" t="s">
        <v>1</v>
      </c>
      <c r="F137" s="292" t="s">
        <v>272</v>
      </c>
      <c r="H137" s="293">
        <v>7.0000000000000007E-2</v>
      </c>
      <c r="I137" s="306"/>
      <c r="L137" s="290"/>
      <c r="M137" s="294"/>
      <c r="N137" s="295"/>
      <c r="O137" s="295"/>
      <c r="P137" s="295"/>
      <c r="Q137" s="295"/>
      <c r="R137" s="295"/>
      <c r="S137" s="295"/>
      <c r="T137" s="296"/>
      <c r="AT137" s="291" t="s">
        <v>160</v>
      </c>
      <c r="AU137" s="291" t="s">
        <v>80</v>
      </c>
      <c r="AV137" s="289" t="s">
        <v>164</v>
      </c>
      <c r="AW137" s="289" t="s">
        <v>27</v>
      </c>
      <c r="AX137" s="289" t="s">
        <v>78</v>
      </c>
      <c r="AY137" s="291" t="s">
        <v>132</v>
      </c>
    </row>
    <row r="138" spans="1:65" s="160" customFormat="1" ht="10.199999999999999">
      <c r="B138" s="234"/>
      <c r="D138" s="235" t="s">
        <v>160</v>
      </c>
      <c r="F138" s="237" t="s">
        <v>649</v>
      </c>
      <c r="H138" s="238">
        <v>8.4000000000000005E-2</v>
      </c>
      <c r="I138" s="162"/>
      <c r="L138" s="234"/>
      <c r="M138" s="286"/>
      <c r="N138" s="287"/>
      <c r="O138" s="287"/>
      <c r="P138" s="287"/>
      <c r="Q138" s="287"/>
      <c r="R138" s="287"/>
      <c r="S138" s="287"/>
      <c r="T138" s="288"/>
      <c r="AT138" s="236" t="s">
        <v>160</v>
      </c>
      <c r="AU138" s="236" t="s">
        <v>80</v>
      </c>
      <c r="AV138" s="160" t="s">
        <v>80</v>
      </c>
      <c r="AW138" s="160" t="s">
        <v>3</v>
      </c>
      <c r="AX138" s="160" t="s">
        <v>78</v>
      </c>
      <c r="AY138" s="236" t="s">
        <v>132</v>
      </c>
    </row>
    <row r="139" spans="1:65" s="191" customFormat="1" ht="16.5" customHeight="1">
      <c r="A139" s="169"/>
      <c r="B139" s="168"/>
      <c r="C139" s="276" t="s">
        <v>164</v>
      </c>
      <c r="D139" s="276" t="s">
        <v>240</v>
      </c>
      <c r="E139" s="277" t="s">
        <v>355</v>
      </c>
      <c r="F139" s="278" t="s">
        <v>356</v>
      </c>
      <c r="G139" s="279" t="s">
        <v>232</v>
      </c>
      <c r="H139" s="280">
        <v>6</v>
      </c>
      <c r="I139" s="123"/>
      <c r="J139" s="281">
        <f>ROUND(I139*H139,2)</f>
        <v>0</v>
      </c>
      <c r="K139" s="282"/>
      <c r="L139" s="283"/>
      <c r="M139" s="284" t="s">
        <v>1</v>
      </c>
      <c r="N139" s="285" t="s">
        <v>35</v>
      </c>
      <c r="O139" s="272">
        <v>0</v>
      </c>
      <c r="P139" s="272">
        <f>O139*H139</f>
        <v>0</v>
      </c>
      <c r="Q139" s="272">
        <v>4.0000000000000002E-4</v>
      </c>
      <c r="R139" s="272">
        <f>Q139*H139</f>
        <v>2.4000000000000002E-3</v>
      </c>
      <c r="S139" s="272">
        <v>0</v>
      </c>
      <c r="T139" s="273">
        <f>S139*H139</f>
        <v>0</v>
      </c>
      <c r="U139" s="169"/>
      <c r="V139" s="169"/>
      <c r="W139" s="169"/>
      <c r="X139" s="169"/>
      <c r="Y139" s="169"/>
      <c r="Z139" s="169"/>
      <c r="AA139" s="169"/>
      <c r="AB139" s="169"/>
      <c r="AC139" s="169"/>
      <c r="AD139" s="169"/>
      <c r="AE139" s="169"/>
      <c r="AR139" s="274" t="s">
        <v>183</v>
      </c>
      <c r="AT139" s="274" t="s">
        <v>240</v>
      </c>
      <c r="AU139" s="274" t="s">
        <v>80</v>
      </c>
      <c r="AY139" s="246" t="s">
        <v>132</v>
      </c>
      <c r="BE139" s="275">
        <f>IF(N139="základní",J139,0)</f>
        <v>0</v>
      </c>
      <c r="BF139" s="275">
        <f>IF(N139="snížená",J139,0)</f>
        <v>0</v>
      </c>
      <c r="BG139" s="275">
        <f>IF(N139="zákl. přenesená",J139,0)</f>
        <v>0</v>
      </c>
      <c r="BH139" s="275">
        <f>IF(N139="sníž. přenesená",J139,0)</f>
        <v>0</v>
      </c>
      <c r="BI139" s="275">
        <f>IF(N139="nulová",J139,0)</f>
        <v>0</v>
      </c>
      <c r="BJ139" s="246" t="s">
        <v>78</v>
      </c>
      <c r="BK139" s="275">
        <f>ROUND(I139*H139,2)</f>
        <v>0</v>
      </c>
      <c r="BL139" s="246" t="s">
        <v>164</v>
      </c>
      <c r="BM139" s="274" t="s">
        <v>650</v>
      </c>
    </row>
    <row r="140" spans="1:65" s="191" customFormat="1" ht="21.75" customHeight="1">
      <c r="A140" s="169"/>
      <c r="B140" s="168"/>
      <c r="C140" s="276" t="s">
        <v>131</v>
      </c>
      <c r="D140" s="276" t="s">
        <v>240</v>
      </c>
      <c r="E140" s="277" t="s">
        <v>522</v>
      </c>
      <c r="F140" s="278" t="s">
        <v>523</v>
      </c>
      <c r="G140" s="279" t="s">
        <v>291</v>
      </c>
      <c r="H140" s="280">
        <v>5</v>
      </c>
      <c r="I140" s="123"/>
      <c r="J140" s="281">
        <f>ROUND(I140*H140,2)</f>
        <v>0</v>
      </c>
      <c r="K140" s="282"/>
      <c r="L140" s="283"/>
      <c r="M140" s="284" t="s">
        <v>1</v>
      </c>
      <c r="N140" s="285" t="s">
        <v>35</v>
      </c>
      <c r="O140" s="272">
        <v>0</v>
      </c>
      <c r="P140" s="272">
        <f>O140*H140</f>
        <v>0</v>
      </c>
      <c r="Q140" s="272">
        <v>1E-3</v>
      </c>
      <c r="R140" s="272">
        <f>Q140*H140</f>
        <v>5.0000000000000001E-3</v>
      </c>
      <c r="S140" s="272">
        <v>0</v>
      </c>
      <c r="T140" s="273">
        <f>S140*H140</f>
        <v>0</v>
      </c>
      <c r="U140" s="169"/>
      <c r="V140" s="169"/>
      <c r="W140" s="169"/>
      <c r="X140" s="169"/>
      <c r="Y140" s="169"/>
      <c r="Z140" s="169"/>
      <c r="AA140" s="169"/>
      <c r="AB140" s="169"/>
      <c r="AC140" s="169"/>
      <c r="AD140" s="169"/>
      <c r="AE140" s="169"/>
      <c r="AR140" s="274" t="s">
        <v>183</v>
      </c>
      <c r="AT140" s="274" t="s">
        <v>240</v>
      </c>
      <c r="AU140" s="274" t="s">
        <v>80</v>
      </c>
      <c r="AY140" s="246" t="s">
        <v>132</v>
      </c>
      <c r="BE140" s="275">
        <f>IF(N140="základní",J140,0)</f>
        <v>0</v>
      </c>
      <c r="BF140" s="275">
        <f>IF(N140="snížená",J140,0)</f>
        <v>0</v>
      </c>
      <c r="BG140" s="275">
        <f>IF(N140="zákl. přenesená",J140,0)</f>
        <v>0</v>
      </c>
      <c r="BH140" s="275">
        <f>IF(N140="sníž. přenesená",J140,0)</f>
        <v>0</v>
      </c>
      <c r="BI140" s="275">
        <f>IF(N140="nulová",J140,0)</f>
        <v>0</v>
      </c>
      <c r="BJ140" s="246" t="s">
        <v>78</v>
      </c>
      <c r="BK140" s="275">
        <f>ROUND(I140*H140,2)</f>
        <v>0</v>
      </c>
      <c r="BL140" s="246" t="s">
        <v>164</v>
      </c>
      <c r="BM140" s="274" t="s">
        <v>651</v>
      </c>
    </row>
    <row r="141" spans="1:65" s="191" customFormat="1" ht="44.25" customHeight="1">
      <c r="A141" s="169"/>
      <c r="B141" s="168"/>
      <c r="C141" s="229" t="s">
        <v>173</v>
      </c>
      <c r="D141" s="229" t="s">
        <v>135</v>
      </c>
      <c r="E141" s="230" t="s">
        <v>652</v>
      </c>
      <c r="F141" s="231" t="s">
        <v>653</v>
      </c>
      <c r="G141" s="232" t="s">
        <v>228</v>
      </c>
      <c r="H141" s="233">
        <v>50</v>
      </c>
      <c r="I141" s="106"/>
      <c r="J141" s="158">
        <f>ROUND(I141*H141,2)</f>
        <v>0</v>
      </c>
      <c r="K141" s="269"/>
      <c r="L141" s="168"/>
      <c r="M141" s="270" t="s">
        <v>1</v>
      </c>
      <c r="N141" s="271" t="s">
        <v>35</v>
      </c>
      <c r="O141" s="272">
        <v>0.27700000000000002</v>
      </c>
      <c r="P141" s="272">
        <f>O141*H141</f>
        <v>13.850000000000001</v>
      </c>
      <c r="Q141" s="272">
        <v>6.3039999999999999E-2</v>
      </c>
      <c r="R141" s="272">
        <f>Q141*H141</f>
        <v>3.1520000000000001</v>
      </c>
      <c r="S141" s="272">
        <v>0</v>
      </c>
      <c r="T141" s="273">
        <f>S141*H141</f>
        <v>0</v>
      </c>
      <c r="U141" s="169"/>
      <c r="V141" s="169"/>
      <c r="W141" s="169"/>
      <c r="X141" s="169"/>
      <c r="Y141" s="169"/>
      <c r="Z141" s="169"/>
      <c r="AA141" s="169"/>
      <c r="AB141" s="169"/>
      <c r="AC141" s="169"/>
      <c r="AD141" s="169"/>
      <c r="AE141" s="169"/>
      <c r="AR141" s="274" t="s">
        <v>164</v>
      </c>
      <c r="AT141" s="274" t="s">
        <v>135</v>
      </c>
      <c r="AU141" s="274" t="s">
        <v>80</v>
      </c>
      <c r="AY141" s="246" t="s">
        <v>132</v>
      </c>
      <c r="BE141" s="275">
        <f>IF(N141="základní",J141,0)</f>
        <v>0</v>
      </c>
      <c r="BF141" s="275">
        <f>IF(N141="snížená",J141,0)</f>
        <v>0</v>
      </c>
      <c r="BG141" s="275">
        <f>IF(N141="zákl. přenesená",J141,0)</f>
        <v>0</v>
      </c>
      <c r="BH141" s="275">
        <f>IF(N141="sníž. přenesená",J141,0)</f>
        <v>0</v>
      </c>
      <c r="BI141" s="275">
        <f>IF(N141="nulová",J141,0)</f>
        <v>0</v>
      </c>
      <c r="BJ141" s="246" t="s">
        <v>78</v>
      </c>
      <c r="BK141" s="275">
        <f>ROUND(I141*H141,2)</f>
        <v>0</v>
      </c>
      <c r="BL141" s="246" t="s">
        <v>164</v>
      </c>
      <c r="BM141" s="274" t="s">
        <v>654</v>
      </c>
    </row>
    <row r="142" spans="1:65" s="159" customFormat="1" ht="22.8" customHeight="1">
      <c r="B142" s="223"/>
      <c r="D142" s="224" t="s">
        <v>69</v>
      </c>
      <c r="E142" s="227" t="s">
        <v>80</v>
      </c>
      <c r="F142" s="227" t="s">
        <v>278</v>
      </c>
      <c r="I142" s="161"/>
      <c r="J142" s="228">
        <f>BK142</f>
        <v>0</v>
      </c>
      <c r="L142" s="223"/>
      <c r="M142" s="263"/>
      <c r="N142" s="264"/>
      <c r="O142" s="264"/>
      <c r="P142" s="265">
        <f>SUM(P143:P146)</f>
        <v>11.712959999999999</v>
      </c>
      <c r="Q142" s="264"/>
      <c r="R142" s="265">
        <f>SUM(R143:R146)</f>
        <v>2.656E-4</v>
      </c>
      <c r="S142" s="264"/>
      <c r="T142" s="266">
        <f>SUM(T143:T146)</f>
        <v>0</v>
      </c>
      <c r="AR142" s="224" t="s">
        <v>78</v>
      </c>
      <c r="AT142" s="267" t="s">
        <v>69</v>
      </c>
      <c r="AU142" s="267" t="s">
        <v>78</v>
      </c>
      <c r="AY142" s="224" t="s">
        <v>132</v>
      </c>
      <c r="BK142" s="268">
        <f>SUM(BK143:BK146)</f>
        <v>0</v>
      </c>
    </row>
    <row r="143" spans="1:65" s="191" customFormat="1" ht="16.5" customHeight="1">
      <c r="A143" s="169"/>
      <c r="B143" s="168"/>
      <c r="C143" s="229" t="s">
        <v>78</v>
      </c>
      <c r="D143" s="229" t="s">
        <v>135</v>
      </c>
      <c r="E143" s="230" t="s">
        <v>280</v>
      </c>
      <c r="F143" s="231" t="s">
        <v>281</v>
      </c>
      <c r="G143" s="232" t="s">
        <v>228</v>
      </c>
      <c r="H143" s="233">
        <v>13.28</v>
      </c>
      <c r="I143" s="106"/>
      <c r="J143" s="158">
        <f>ROUND(I143*H143,2)</f>
        <v>0</v>
      </c>
      <c r="K143" s="269"/>
      <c r="L143" s="168"/>
      <c r="M143" s="270" t="s">
        <v>1</v>
      </c>
      <c r="N143" s="271" t="s">
        <v>35</v>
      </c>
      <c r="O143" s="272">
        <v>0.88200000000000001</v>
      </c>
      <c r="P143" s="272">
        <f>O143*H143</f>
        <v>11.712959999999999</v>
      </c>
      <c r="Q143" s="272">
        <v>2.0000000000000002E-5</v>
      </c>
      <c r="R143" s="272">
        <f>Q143*H143</f>
        <v>2.656E-4</v>
      </c>
      <c r="S143" s="272">
        <v>0</v>
      </c>
      <c r="T143" s="273">
        <f>S143*H143</f>
        <v>0</v>
      </c>
      <c r="U143" s="169"/>
      <c r="V143" s="169"/>
      <c r="W143" s="169"/>
      <c r="X143" s="169"/>
      <c r="Y143" s="169"/>
      <c r="Z143" s="169"/>
      <c r="AA143" s="169"/>
      <c r="AB143" s="169"/>
      <c r="AC143" s="169"/>
      <c r="AD143" s="169"/>
      <c r="AE143" s="169"/>
      <c r="AR143" s="274" t="s">
        <v>164</v>
      </c>
      <c r="AT143" s="274" t="s">
        <v>135</v>
      </c>
      <c r="AU143" s="274" t="s">
        <v>80</v>
      </c>
      <c r="AY143" s="246" t="s">
        <v>132</v>
      </c>
      <c r="BE143" s="275">
        <f>IF(N143="základní",J143,0)</f>
        <v>0</v>
      </c>
      <c r="BF143" s="275">
        <f>IF(N143="snížená",J143,0)</f>
        <v>0</v>
      </c>
      <c r="BG143" s="275">
        <f>IF(N143="zákl. přenesená",J143,0)</f>
        <v>0</v>
      </c>
      <c r="BH143" s="275">
        <f>IF(N143="sníž. přenesená",J143,0)</f>
        <v>0</v>
      </c>
      <c r="BI143" s="275">
        <f>IF(N143="nulová",J143,0)</f>
        <v>0</v>
      </c>
      <c r="BJ143" s="246" t="s">
        <v>78</v>
      </c>
      <c r="BK143" s="275">
        <f>ROUND(I143*H143,2)</f>
        <v>0</v>
      </c>
      <c r="BL143" s="246" t="s">
        <v>164</v>
      </c>
      <c r="BM143" s="274" t="s">
        <v>655</v>
      </c>
    </row>
    <row r="144" spans="1:65" s="160" customFormat="1" ht="10.199999999999999">
      <c r="B144" s="234"/>
      <c r="D144" s="235" t="s">
        <v>160</v>
      </c>
      <c r="E144" s="236" t="s">
        <v>1</v>
      </c>
      <c r="F144" s="237" t="s">
        <v>656</v>
      </c>
      <c r="H144" s="238">
        <v>3.2</v>
      </c>
      <c r="I144" s="162"/>
      <c r="L144" s="234"/>
      <c r="M144" s="286"/>
      <c r="N144" s="287"/>
      <c r="O144" s="287"/>
      <c r="P144" s="287"/>
      <c r="Q144" s="287"/>
      <c r="R144" s="287"/>
      <c r="S144" s="287"/>
      <c r="T144" s="288"/>
      <c r="AT144" s="236" t="s">
        <v>160</v>
      </c>
      <c r="AU144" s="236" t="s">
        <v>80</v>
      </c>
      <c r="AV144" s="160" t="s">
        <v>80</v>
      </c>
      <c r="AW144" s="160" t="s">
        <v>27</v>
      </c>
      <c r="AX144" s="160" t="s">
        <v>70</v>
      </c>
      <c r="AY144" s="236" t="s">
        <v>132</v>
      </c>
    </row>
    <row r="145" spans="1:65" s="160" customFormat="1" ht="10.199999999999999">
      <c r="B145" s="234"/>
      <c r="D145" s="235" t="s">
        <v>160</v>
      </c>
      <c r="E145" s="236" t="s">
        <v>1</v>
      </c>
      <c r="F145" s="237" t="s">
        <v>657</v>
      </c>
      <c r="H145" s="238">
        <v>10.08</v>
      </c>
      <c r="I145" s="162"/>
      <c r="L145" s="234"/>
      <c r="M145" s="286"/>
      <c r="N145" s="287"/>
      <c r="O145" s="287"/>
      <c r="P145" s="287"/>
      <c r="Q145" s="287"/>
      <c r="R145" s="287"/>
      <c r="S145" s="287"/>
      <c r="T145" s="288"/>
      <c r="AT145" s="236" t="s">
        <v>160</v>
      </c>
      <c r="AU145" s="236" t="s">
        <v>80</v>
      </c>
      <c r="AV145" s="160" t="s">
        <v>80</v>
      </c>
      <c r="AW145" s="160" t="s">
        <v>27</v>
      </c>
      <c r="AX145" s="160" t="s">
        <v>70</v>
      </c>
      <c r="AY145" s="236" t="s">
        <v>132</v>
      </c>
    </row>
    <row r="146" spans="1:65" s="289" customFormat="1" ht="10.199999999999999">
      <c r="B146" s="290"/>
      <c r="D146" s="235" t="s">
        <v>160</v>
      </c>
      <c r="E146" s="291" t="s">
        <v>1</v>
      </c>
      <c r="F146" s="292" t="s">
        <v>272</v>
      </c>
      <c r="H146" s="293">
        <v>13.280000000000001</v>
      </c>
      <c r="I146" s="306"/>
      <c r="L146" s="290"/>
      <c r="M146" s="294"/>
      <c r="N146" s="295"/>
      <c r="O146" s="295"/>
      <c r="P146" s="295"/>
      <c r="Q146" s="295"/>
      <c r="R146" s="295"/>
      <c r="S146" s="295"/>
      <c r="T146" s="296"/>
      <c r="AT146" s="291" t="s">
        <v>160</v>
      </c>
      <c r="AU146" s="291" t="s">
        <v>80</v>
      </c>
      <c r="AV146" s="289" t="s">
        <v>164</v>
      </c>
      <c r="AW146" s="289" t="s">
        <v>27</v>
      </c>
      <c r="AX146" s="289" t="s">
        <v>78</v>
      </c>
      <c r="AY146" s="291" t="s">
        <v>132</v>
      </c>
    </row>
    <row r="147" spans="1:65" s="159" customFormat="1" ht="22.8" customHeight="1">
      <c r="B147" s="223"/>
      <c r="D147" s="224" t="s">
        <v>69</v>
      </c>
      <c r="E147" s="227" t="s">
        <v>155</v>
      </c>
      <c r="F147" s="227" t="s">
        <v>283</v>
      </c>
      <c r="I147" s="161"/>
      <c r="J147" s="228">
        <f>BK147</f>
        <v>0</v>
      </c>
      <c r="L147" s="223"/>
      <c r="M147" s="263"/>
      <c r="N147" s="264"/>
      <c r="O147" s="264"/>
      <c r="P147" s="265">
        <f>SUM(P148:P151)</f>
        <v>130.025792</v>
      </c>
      <c r="Q147" s="264"/>
      <c r="R147" s="265">
        <f>SUM(R148:R151)</f>
        <v>18.972860800000003</v>
      </c>
      <c r="S147" s="264"/>
      <c r="T147" s="266">
        <f>SUM(T148:T151)</f>
        <v>0</v>
      </c>
      <c r="AR147" s="224" t="s">
        <v>78</v>
      </c>
      <c r="AT147" s="267" t="s">
        <v>69</v>
      </c>
      <c r="AU147" s="267" t="s">
        <v>78</v>
      </c>
      <c r="AY147" s="224" t="s">
        <v>132</v>
      </c>
      <c r="BK147" s="268">
        <f>SUM(BK148:BK151)</f>
        <v>0</v>
      </c>
    </row>
    <row r="148" spans="1:65" s="191" customFormat="1" ht="55.5" customHeight="1">
      <c r="A148" s="169"/>
      <c r="B148" s="168"/>
      <c r="C148" s="229" t="s">
        <v>8</v>
      </c>
      <c r="D148" s="229" t="s">
        <v>135</v>
      </c>
      <c r="E148" s="230" t="s">
        <v>285</v>
      </c>
      <c r="F148" s="231" t="s">
        <v>286</v>
      </c>
      <c r="G148" s="232" t="s">
        <v>237</v>
      </c>
      <c r="H148" s="233">
        <v>7.0720000000000001</v>
      </c>
      <c r="I148" s="106"/>
      <c r="J148" s="158">
        <f>ROUND(I148*H148,2)</f>
        <v>0</v>
      </c>
      <c r="K148" s="269"/>
      <c r="L148" s="168"/>
      <c r="M148" s="270" t="s">
        <v>1</v>
      </c>
      <c r="N148" s="271" t="s">
        <v>35</v>
      </c>
      <c r="O148" s="272">
        <v>13.331</v>
      </c>
      <c r="P148" s="272">
        <f>O148*H148</f>
        <v>94.276831999999999</v>
      </c>
      <c r="Q148" s="272">
        <v>2.6814</v>
      </c>
      <c r="R148" s="272">
        <f>Q148*H148</f>
        <v>18.962860800000001</v>
      </c>
      <c r="S148" s="272">
        <v>0</v>
      </c>
      <c r="T148" s="273">
        <f>S148*H148</f>
        <v>0</v>
      </c>
      <c r="U148" s="169"/>
      <c r="V148" s="169"/>
      <c r="W148" s="169"/>
      <c r="X148" s="169"/>
      <c r="Y148" s="169"/>
      <c r="Z148" s="169"/>
      <c r="AA148" s="169"/>
      <c r="AB148" s="169"/>
      <c r="AC148" s="169"/>
      <c r="AD148" s="169"/>
      <c r="AE148" s="169"/>
      <c r="AR148" s="274" t="s">
        <v>164</v>
      </c>
      <c r="AT148" s="274" t="s">
        <v>135</v>
      </c>
      <c r="AU148" s="274" t="s">
        <v>80</v>
      </c>
      <c r="AY148" s="246" t="s">
        <v>132</v>
      </c>
      <c r="BE148" s="275">
        <f>IF(N148="základní",J148,0)</f>
        <v>0</v>
      </c>
      <c r="BF148" s="275">
        <f>IF(N148="snížená",J148,0)</f>
        <v>0</v>
      </c>
      <c r="BG148" s="275">
        <f>IF(N148="zákl. přenesená",J148,0)</f>
        <v>0</v>
      </c>
      <c r="BH148" s="275">
        <f>IF(N148="sníž. přenesená",J148,0)</f>
        <v>0</v>
      </c>
      <c r="BI148" s="275">
        <f>IF(N148="nulová",J148,0)</f>
        <v>0</v>
      </c>
      <c r="BJ148" s="246" t="s">
        <v>78</v>
      </c>
      <c r="BK148" s="275">
        <f>ROUND(I148*H148,2)</f>
        <v>0</v>
      </c>
      <c r="BL148" s="246" t="s">
        <v>164</v>
      </c>
      <c r="BM148" s="274" t="s">
        <v>658</v>
      </c>
    </row>
    <row r="149" spans="1:65" s="191" customFormat="1" ht="21.75" customHeight="1">
      <c r="A149" s="169"/>
      <c r="B149" s="168"/>
      <c r="C149" s="276" t="s">
        <v>190</v>
      </c>
      <c r="D149" s="276" t="s">
        <v>240</v>
      </c>
      <c r="E149" s="277" t="s">
        <v>289</v>
      </c>
      <c r="F149" s="278" t="s">
        <v>290</v>
      </c>
      <c r="G149" s="279" t="s">
        <v>291</v>
      </c>
      <c r="H149" s="280">
        <v>10</v>
      </c>
      <c r="I149" s="123"/>
      <c r="J149" s="281">
        <f>ROUND(I149*H149,2)</f>
        <v>0</v>
      </c>
      <c r="K149" s="282"/>
      <c r="L149" s="283"/>
      <c r="M149" s="284" t="s">
        <v>1</v>
      </c>
      <c r="N149" s="285" t="s">
        <v>35</v>
      </c>
      <c r="O149" s="272">
        <v>0</v>
      </c>
      <c r="P149" s="272">
        <f>O149*H149</f>
        <v>0</v>
      </c>
      <c r="Q149" s="272">
        <v>1E-3</v>
      </c>
      <c r="R149" s="272">
        <f>Q149*H149</f>
        <v>0.01</v>
      </c>
      <c r="S149" s="272">
        <v>0</v>
      </c>
      <c r="T149" s="273">
        <f>S149*H149</f>
        <v>0</v>
      </c>
      <c r="U149" s="169"/>
      <c r="V149" s="169"/>
      <c r="W149" s="169"/>
      <c r="X149" s="169"/>
      <c r="Y149" s="169"/>
      <c r="Z149" s="169"/>
      <c r="AA149" s="169"/>
      <c r="AB149" s="169"/>
      <c r="AC149" s="169"/>
      <c r="AD149" s="169"/>
      <c r="AE149" s="169"/>
      <c r="AR149" s="274" t="s">
        <v>183</v>
      </c>
      <c r="AT149" s="274" t="s">
        <v>240</v>
      </c>
      <c r="AU149" s="274" t="s">
        <v>80</v>
      </c>
      <c r="AY149" s="246" t="s">
        <v>132</v>
      </c>
      <c r="BE149" s="275">
        <f>IF(N149="základní",J149,0)</f>
        <v>0</v>
      </c>
      <c r="BF149" s="275">
        <f>IF(N149="snížená",J149,0)</f>
        <v>0</v>
      </c>
      <c r="BG149" s="275">
        <f>IF(N149="zákl. přenesená",J149,0)</f>
        <v>0</v>
      </c>
      <c r="BH149" s="275">
        <f>IF(N149="sníž. přenesená",J149,0)</f>
        <v>0</v>
      </c>
      <c r="BI149" s="275">
        <f>IF(N149="nulová",J149,0)</f>
        <v>0</v>
      </c>
      <c r="BJ149" s="246" t="s">
        <v>78</v>
      </c>
      <c r="BK149" s="275">
        <f>ROUND(I149*H149,2)</f>
        <v>0</v>
      </c>
      <c r="BL149" s="246" t="s">
        <v>164</v>
      </c>
      <c r="BM149" s="274" t="s">
        <v>659</v>
      </c>
    </row>
    <row r="150" spans="1:65" s="191" customFormat="1" ht="44.25" customHeight="1">
      <c r="A150" s="169"/>
      <c r="B150" s="168"/>
      <c r="C150" s="229" t="s">
        <v>541</v>
      </c>
      <c r="D150" s="229" t="s">
        <v>135</v>
      </c>
      <c r="E150" s="230" t="s">
        <v>295</v>
      </c>
      <c r="F150" s="231" t="s">
        <v>296</v>
      </c>
      <c r="G150" s="232" t="s">
        <v>237</v>
      </c>
      <c r="H150" s="233">
        <v>7.0720000000000001</v>
      </c>
      <c r="I150" s="106"/>
      <c r="J150" s="158">
        <f>ROUND(I150*H150,2)</f>
        <v>0</v>
      </c>
      <c r="K150" s="269"/>
      <c r="L150" s="168"/>
      <c r="M150" s="270" t="s">
        <v>1</v>
      </c>
      <c r="N150" s="271" t="s">
        <v>35</v>
      </c>
      <c r="O150" s="272">
        <v>5.0549999999999997</v>
      </c>
      <c r="P150" s="272">
        <f>O150*H150</f>
        <v>35.748959999999997</v>
      </c>
      <c r="Q150" s="272">
        <v>0</v>
      </c>
      <c r="R150" s="272">
        <f>Q150*H150</f>
        <v>0</v>
      </c>
      <c r="S150" s="272">
        <v>0</v>
      </c>
      <c r="T150" s="273">
        <f>S150*H150</f>
        <v>0</v>
      </c>
      <c r="U150" s="169"/>
      <c r="V150" s="169"/>
      <c r="W150" s="169"/>
      <c r="X150" s="169"/>
      <c r="Y150" s="169"/>
      <c r="Z150" s="169"/>
      <c r="AA150" s="169"/>
      <c r="AB150" s="169"/>
      <c r="AC150" s="169"/>
      <c r="AD150" s="169"/>
      <c r="AE150" s="169"/>
      <c r="AR150" s="274" t="s">
        <v>164</v>
      </c>
      <c r="AT150" s="274" t="s">
        <v>135</v>
      </c>
      <c r="AU150" s="274" t="s">
        <v>80</v>
      </c>
      <c r="AY150" s="246" t="s">
        <v>132</v>
      </c>
      <c r="BE150" s="275">
        <f>IF(N150="základní",J150,0)</f>
        <v>0</v>
      </c>
      <c r="BF150" s="275">
        <f>IF(N150="snížená",J150,0)</f>
        <v>0</v>
      </c>
      <c r="BG150" s="275">
        <f>IF(N150="zákl. přenesená",J150,0)</f>
        <v>0</v>
      </c>
      <c r="BH150" s="275">
        <f>IF(N150="sníž. přenesená",J150,0)</f>
        <v>0</v>
      </c>
      <c r="BI150" s="275">
        <f>IF(N150="nulová",J150,0)</f>
        <v>0</v>
      </c>
      <c r="BJ150" s="246" t="s">
        <v>78</v>
      </c>
      <c r="BK150" s="275">
        <f>ROUND(I150*H150,2)</f>
        <v>0</v>
      </c>
      <c r="BL150" s="246" t="s">
        <v>164</v>
      </c>
      <c r="BM150" s="274" t="s">
        <v>660</v>
      </c>
    </row>
    <row r="151" spans="1:65" s="160" customFormat="1" ht="10.199999999999999">
      <c r="B151" s="234"/>
      <c r="D151" s="235" t="s">
        <v>160</v>
      </c>
      <c r="E151" s="236" t="s">
        <v>1</v>
      </c>
      <c r="F151" s="237" t="s">
        <v>298</v>
      </c>
      <c r="H151" s="238">
        <v>7.0720000000000001</v>
      </c>
      <c r="I151" s="162"/>
      <c r="L151" s="234"/>
      <c r="M151" s="286"/>
      <c r="N151" s="287"/>
      <c r="O151" s="287"/>
      <c r="P151" s="287"/>
      <c r="Q151" s="287"/>
      <c r="R151" s="287"/>
      <c r="S151" s="287"/>
      <c r="T151" s="288"/>
      <c r="AT151" s="236" t="s">
        <v>160</v>
      </c>
      <c r="AU151" s="236" t="s">
        <v>80</v>
      </c>
      <c r="AV151" s="160" t="s">
        <v>80</v>
      </c>
      <c r="AW151" s="160" t="s">
        <v>27</v>
      </c>
      <c r="AX151" s="160" t="s">
        <v>78</v>
      </c>
      <c r="AY151" s="236" t="s">
        <v>132</v>
      </c>
    </row>
    <row r="152" spans="1:65" s="159" customFormat="1" ht="25.95" customHeight="1">
      <c r="B152" s="223"/>
      <c r="D152" s="224" t="s">
        <v>69</v>
      </c>
      <c r="E152" s="225" t="s">
        <v>331</v>
      </c>
      <c r="F152" s="225" t="s">
        <v>332</v>
      </c>
      <c r="I152" s="161"/>
      <c r="J152" s="226">
        <f>BK152</f>
        <v>0</v>
      </c>
      <c r="L152" s="223"/>
      <c r="M152" s="263"/>
      <c r="N152" s="264"/>
      <c r="O152" s="264"/>
      <c r="P152" s="265">
        <f>P153</f>
        <v>13.773029999999999</v>
      </c>
      <c r="Q152" s="264"/>
      <c r="R152" s="265">
        <f>R153</f>
        <v>3.92126E-2</v>
      </c>
      <c r="S152" s="264"/>
      <c r="T152" s="266">
        <f>T153</f>
        <v>0</v>
      </c>
      <c r="AR152" s="224" t="s">
        <v>80</v>
      </c>
      <c r="AT152" s="267" t="s">
        <v>69</v>
      </c>
      <c r="AU152" s="267" t="s">
        <v>70</v>
      </c>
      <c r="AY152" s="224" t="s">
        <v>132</v>
      </c>
      <c r="BK152" s="268">
        <f>BK153</f>
        <v>0</v>
      </c>
    </row>
    <row r="153" spans="1:65" s="159" customFormat="1" ht="22.8" customHeight="1">
      <c r="B153" s="223"/>
      <c r="D153" s="224" t="s">
        <v>69</v>
      </c>
      <c r="E153" s="227" t="s">
        <v>602</v>
      </c>
      <c r="F153" s="227" t="s">
        <v>603</v>
      </c>
      <c r="I153" s="161"/>
      <c r="J153" s="228">
        <f>BK153</f>
        <v>0</v>
      </c>
      <c r="L153" s="223"/>
      <c r="M153" s="263"/>
      <c r="N153" s="264"/>
      <c r="O153" s="264"/>
      <c r="P153" s="265">
        <f>SUM(P154:P157)</f>
        <v>13.773029999999999</v>
      </c>
      <c r="Q153" s="264"/>
      <c r="R153" s="265">
        <f>SUM(R154:R157)</f>
        <v>3.92126E-2</v>
      </c>
      <c r="S153" s="264"/>
      <c r="T153" s="266">
        <f>SUM(T154:T157)</f>
        <v>0</v>
      </c>
      <c r="AR153" s="224" t="s">
        <v>80</v>
      </c>
      <c r="AT153" s="267" t="s">
        <v>69</v>
      </c>
      <c r="AU153" s="267" t="s">
        <v>78</v>
      </c>
      <c r="AY153" s="224" t="s">
        <v>132</v>
      </c>
      <c r="BK153" s="268">
        <f>SUM(BK154:BK157)</f>
        <v>0</v>
      </c>
    </row>
    <row r="154" spans="1:65" s="191" customFormat="1" ht="44.25" customHeight="1">
      <c r="A154" s="169"/>
      <c r="B154" s="168"/>
      <c r="C154" s="229" t="s">
        <v>177</v>
      </c>
      <c r="D154" s="229" t="s">
        <v>135</v>
      </c>
      <c r="E154" s="230" t="s">
        <v>604</v>
      </c>
      <c r="F154" s="231" t="s">
        <v>605</v>
      </c>
      <c r="G154" s="232" t="s">
        <v>228</v>
      </c>
      <c r="H154" s="233">
        <v>47.33</v>
      </c>
      <c r="I154" s="106"/>
      <c r="J154" s="158">
        <f>ROUND(I154*H154,2)</f>
        <v>0</v>
      </c>
      <c r="K154" s="269"/>
      <c r="L154" s="168"/>
      <c r="M154" s="270" t="s">
        <v>1</v>
      </c>
      <c r="N154" s="271" t="s">
        <v>35</v>
      </c>
      <c r="O154" s="272">
        <v>0.29099999999999998</v>
      </c>
      <c r="P154" s="272">
        <f>O154*H154</f>
        <v>13.773029999999999</v>
      </c>
      <c r="Q154" s="272">
        <v>2.2000000000000001E-4</v>
      </c>
      <c r="R154" s="272">
        <f>Q154*H154</f>
        <v>1.0412599999999999E-2</v>
      </c>
      <c r="S154" s="272">
        <v>0</v>
      </c>
      <c r="T154" s="273">
        <f>S154*H154</f>
        <v>0</v>
      </c>
      <c r="U154" s="169"/>
      <c r="V154" s="169"/>
      <c r="W154" s="169"/>
      <c r="X154" s="169"/>
      <c r="Y154" s="169"/>
      <c r="Z154" s="169"/>
      <c r="AA154" s="169"/>
      <c r="AB154" s="169"/>
      <c r="AC154" s="169"/>
      <c r="AD154" s="169"/>
      <c r="AE154" s="169"/>
      <c r="AR154" s="274" t="s">
        <v>338</v>
      </c>
      <c r="AT154" s="274" t="s">
        <v>135</v>
      </c>
      <c r="AU154" s="274" t="s">
        <v>80</v>
      </c>
      <c r="AY154" s="246" t="s">
        <v>132</v>
      </c>
      <c r="BE154" s="275">
        <f>IF(N154="základní",J154,0)</f>
        <v>0</v>
      </c>
      <c r="BF154" s="275">
        <f>IF(N154="snížená",J154,0)</f>
        <v>0</v>
      </c>
      <c r="BG154" s="275">
        <f>IF(N154="zákl. přenesená",J154,0)</f>
        <v>0</v>
      </c>
      <c r="BH154" s="275">
        <f>IF(N154="sníž. přenesená",J154,0)</f>
        <v>0</v>
      </c>
      <c r="BI154" s="275">
        <f>IF(N154="nulová",J154,0)</f>
        <v>0</v>
      </c>
      <c r="BJ154" s="246" t="s">
        <v>78</v>
      </c>
      <c r="BK154" s="275">
        <f>ROUND(I154*H154,2)</f>
        <v>0</v>
      </c>
      <c r="BL154" s="246" t="s">
        <v>338</v>
      </c>
      <c r="BM154" s="274" t="s">
        <v>661</v>
      </c>
    </row>
    <row r="155" spans="1:65" s="191" customFormat="1" ht="33" customHeight="1">
      <c r="A155" s="169"/>
      <c r="B155" s="168"/>
      <c r="C155" s="276" t="s">
        <v>183</v>
      </c>
      <c r="D155" s="276" t="s">
        <v>240</v>
      </c>
      <c r="E155" s="277" t="s">
        <v>608</v>
      </c>
      <c r="F155" s="278" t="s">
        <v>609</v>
      </c>
      <c r="G155" s="279" t="s">
        <v>610</v>
      </c>
      <c r="H155" s="280">
        <v>12</v>
      </c>
      <c r="I155" s="123"/>
      <c r="J155" s="281">
        <f>ROUND(I155*H155,2)</f>
        <v>0</v>
      </c>
      <c r="K155" s="282"/>
      <c r="L155" s="283"/>
      <c r="M155" s="284" t="s">
        <v>1</v>
      </c>
      <c r="N155" s="285" t="s">
        <v>35</v>
      </c>
      <c r="O155" s="272">
        <v>0</v>
      </c>
      <c r="P155" s="272">
        <f>O155*H155</f>
        <v>0</v>
      </c>
      <c r="Q155" s="272">
        <v>8.0000000000000004E-4</v>
      </c>
      <c r="R155" s="272">
        <f>Q155*H155</f>
        <v>9.6000000000000009E-3</v>
      </c>
      <c r="S155" s="272">
        <v>0</v>
      </c>
      <c r="T155" s="273">
        <f>S155*H155</f>
        <v>0</v>
      </c>
      <c r="U155" s="169"/>
      <c r="V155" s="169"/>
      <c r="W155" s="169"/>
      <c r="X155" s="169"/>
      <c r="Y155" s="169"/>
      <c r="Z155" s="169"/>
      <c r="AA155" s="169"/>
      <c r="AB155" s="169"/>
      <c r="AC155" s="169"/>
      <c r="AD155" s="169"/>
      <c r="AE155" s="169"/>
      <c r="AR155" s="274" t="s">
        <v>348</v>
      </c>
      <c r="AT155" s="274" t="s">
        <v>240</v>
      </c>
      <c r="AU155" s="274" t="s">
        <v>80</v>
      </c>
      <c r="AY155" s="246" t="s">
        <v>132</v>
      </c>
      <c r="BE155" s="275">
        <f>IF(N155="základní",J155,0)</f>
        <v>0</v>
      </c>
      <c r="BF155" s="275">
        <f>IF(N155="snížená",J155,0)</f>
        <v>0</v>
      </c>
      <c r="BG155" s="275">
        <f>IF(N155="zákl. přenesená",J155,0)</f>
        <v>0</v>
      </c>
      <c r="BH155" s="275">
        <f>IF(N155="sníž. přenesená",J155,0)</f>
        <v>0</v>
      </c>
      <c r="BI155" s="275">
        <f>IF(N155="nulová",J155,0)</f>
        <v>0</v>
      </c>
      <c r="BJ155" s="246" t="s">
        <v>78</v>
      </c>
      <c r="BK155" s="275">
        <f>ROUND(I155*H155,2)</f>
        <v>0</v>
      </c>
      <c r="BL155" s="246" t="s">
        <v>338</v>
      </c>
      <c r="BM155" s="274" t="s">
        <v>662</v>
      </c>
    </row>
    <row r="156" spans="1:65" s="160" customFormat="1" ht="10.199999999999999">
      <c r="B156" s="234"/>
      <c r="D156" s="235" t="s">
        <v>160</v>
      </c>
      <c r="E156" s="236" t="s">
        <v>1</v>
      </c>
      <c r="F156" s="237" t="s">
        <v>663</v>
      </c>
      <c r="H156" s="238">
        <v>12</v>
      </c>
      <c r="I156" s="162"/>
      <c r="L156" s="234"/>
      <c r="M156" s="286"/>
      <c r="N156" s="287"/>
      <c r="O156" s="287"/>
      <c r="P156" s="287"/>
      <c r="Q156" s="287"/>
      <c r="R156" s="287"/>
      <c r="S156" s="287"/>
      <c r="T156" s="288"/>
      <c r="AT156" s="236" t="s">
        <v>160</v>
      </c>
      <c r="AU156" s="236" t="s">
        <v>80</v>
      </c>
      <c r="AV156" s="160" t="s">
        <v>80</v>
      </c>
      <c r="AW156" s="160" t="s">
        <v>27</v>
      </c>
      <c r="AX156" s="160" t="s">
        <v>78</v>
      </c>
      <c r="AY156" s="236" t="s">
        <v>132</v>
      </c>
    </row>
    <row r="157" spans="1:65" s="191" customFormat="1" ht="24.15" customHeight="1">
      <c r="A157" s="169"/>
      <c r="B157" s="168"/>
      <c r="C157" s="276" t="s">
        <v>198</v>
      </c>
      <c r="D157" s="276" t="s">
        <v>240</v>
      </c>
      <c r="E157" s="277" t="s">
        <v>664</v>
      </c>
      <c r="F157" s="278" t="s">
        <v>665</v>
      </c>
      <c r="G157" s="279" t="s">
        <v>232</v>
      </c>
      <c r="H157" s="280">
        <v>1</v>
      </c>
      <c r="I157" s="123"/>
      <c r="J157" s="281">
        <f>ROUND(I157*H157,2)</f>
        <v>0</v>
      </c>
      <c r="K157" s="282"/>
      <c r="L157" s="283"/>
      <c r="M157" s="284" t="s">
        <v>1</v>
      </c>
      <c r="N157" s="285" t="s">
        <v>35</v>
      </c>
      <c r="O157" s="272">
        <v>0</v>
      </c>
      <c r="P157" s="272">
        <f>O157*H157</f>
        <v>0</v>
      </c>
      <c r="Q157" s="272">
        <v>1.9199999999999998E-2</v>
      </c>
      <c r="R157" s="272">
        <f>Q157*H157</f>
        <v>1.9199999999999998E-2</v>
      </c>
      <c r="S157" s="272">
        <v>0</v>
      </c>
      <c r="T157" s="273">
        <f>S157*H157</f>
        <v>0</v>
      </c>
      <c r="U157" s="169"/>
      <c r="V157" s="169"/>
      <c r="W157" s="169"/>
      <c r="X157" s="169"/>
      <c r="Y157" s="169"/>
      <c r="Z157" s="169"/>
      <c r="AA157" s="169"/>
      <c r="AB157" s="169"/>
      <c r="AC157" s="169"/>
      <c r="AD157" s="169"/>
      <c r="AE157" s="169"/>
      <c r="AR157" s="274" t="s">
        <v>348</v>
      </c>
      <c r="AT157" s="274" t="s">
        <v>240</v>
      </c>
      <c r="AU157" s="274" t="s">
        <v>80</v>
      </c>
      <c r="AY157" s="246" t="s">
        <v>132</v>
      </c>
      <c r="BE157" s="275">
        <f>IF(N157="základní",J157,0)</f>
        <v>0</v>
      </c>
      <c r="BF157" s="275">
        <f>IF(N157="snížená",J157,0)</f>
        <v>0</v>
      </c>
      <c r="BG157" s="275">
        <f>IF(N157="zákl. přenesená",J157,0)</f>
        <v>0</v>
      </c>
      <c r="BH157" s="275">
        <f>IF(N157="sníž. přenesená",J157,0)</f>
        <v>0</v>
      </c>
      <c r="BI157" s="275">
        <f>IF(N157="nulová",J157,0)</f>
        <v>0</v>
      </c>
      <c r="BJ157" s="246" t="s">
        <v>78</v>
      </c>
      <c r="BK157" s="275">
        <f>ROUND(I157*H157,2)</f>
        <v>0</v>
      </c>
      <c r="BL157" s="246" t="s">
        <v>338</v>
      </c>
      <c r="BM157" s="274" t="s">
        <v>666</v>
      </c>
    </row>
    <row r="158" spans="1:65" s="159" customFormat="1" ht="25.95" customHeight="1">
      <c r="B158" s="223"/>
      <c r="D158" s="224" t="s">
        <v>69</v>
      </c>
      <c r="E158" s="225" t="s">
        <v>431</v>
      </c>
      <c r="F158" s="225" t="s">
        <v>432</v>
      </c>
      <c r="I158" s="161"/>
      <c r="J158" s="226">
        <f>BK158</f>
        <v>0</v>
      </c>
      <c r="L158" s="223"/>
      <c r="M158" s="263"/>
      <c r="N158" s="264"/>
      <c r="O158" s="264"/>
      <c r="P158" s="265">
        <f>SUM(P159:P160)</f>
        <v>85</v>
      </c>
      <c r="Q158" s="264"/>
      <c r="R158" s="265">
        <f>SUM(R159:R160)</f>
        <v>0</v>
      </c>
      <c r="S158" s="264"/>
      <c r="T158" s="266">
        <f>SUM(T159:T160)</f>
        <v>0</v>
      </c>
      <c r="AR158" s="224" t="s">
        <v>164</v>
      </c>
      <c r="AT158" s="267" t="s">
        <v>69</v>
      </c>
      <c r="AU158" s="267" t="s">
        <v>70</v>
      </c>
      <c r="AY158" s="224" t="s">
        <v>132</v>
      </c>
      <c r="BK158" s="268">
        <f>SUM(BK159:BK160)</f>
        <v>0</v>
      </c>
    </row>
    <row r="159" spans="1:65" s="191" customFormat="1" ht="24.15" customHeight="1">
      <c r="A159" s="169"/>
      <c r="B159" s="168"/>
      <c r="C159" s="229" t="s">
        <v>202</v>
      </c>
      <c r="D159" s="229" t="s">
        <v>135</v>
      </c>
      <c r="E159" s="230" t="s">
        <v>434</v>
      </c>
      <c r="F159" s="231" t="s">
        <v>435</v>
      </c>
      <c r="G159" s="232" t="s">
        <v>158</v>
      </c>
      <c r="H159" s="233">
        <v>85</v>
      </c>
      <c r="I159" s="106"/>
      <c r="J159" s="158">
        <f>ROUND(I159*H159,2)</f>
        <v>0</v>
      </c>
      <c r="K159" s="269"/>
      <c r="L159" s="168"/>
      <c r="M159" s="270" t="s">
        <v>1</v>
      </c>
      <c r="N159" s="271" t="s">
        <v>35</v>
      </c>
      <c r="O159" s="272">
        <v>1</v>
      </c>
      <c r="P159" s="272">
        <f>O159*H159</f>
        <v>85</v>
      </c>
      <c r="Q159" s="272">
        <v>0</v>
      </c>
      <c r="R159" s="272">
        <f>Q159*H159</f>
        <v>0</v>
      </c>
      <c r="S159" s="272">
        <v>0</v>
      </c>
      <c r="T159" s="273">
        <f>S159*H159</f>
        <v>0</v>
      </c>
      <c r="U159" s="169"/>
      <c r="V159" s="169"/>
      <c r="W159" s="169"/>
      <c r="X159" s="169"/>
      <c r="Y159" s="169"/>
      <c r="Z159" s="169"/>
      <c r="AA159" s="169"/>
      <c r="AB159" s="169"/>
      <c r="AC159" s="169"/>
      <c r="AD159" s="169"/>
      <c r="AE159" s="169"/>
      <c r="AR159" s="274" t="s">
        <v>436</v>
      </c>
      <c r="AT159" s="274" t="s">
        <v>135</v>
      </c>
      <c r="AU159" s="274" t="s">
        <v>78</v>
      </c>
      <c r="AY159" s="246" t="s">
        <v>132</v>
      </c>
      <c r="BE159" s="275">
        <f>IF(N159="základní",J159,0)</f>
        <v>0</v>
      </c>
      <c r="BF159" s="275">
        <f>IF(N159="snížená",J159,0)</f>
        <v>0</v>
      </c>
      <c r="BG159" s="275">
        <f>IF(N159="zákl. přenesená",J159,0)</f>
        <v>0</v>
      </c>
      <c r="BH159" s="275">
        <f>IF(N159="sníž. přenesená",J159,0)</f>
        <v>0</v>
      </c>
      <c r="BI159" s="275">
        <f>IF(N159="nulová",J159,0)</f>
        <v>0</v>
      </c>
      <c r="BJ159" s="246" t="s">
        <v>78</v>
      </c>
      <c r="BK159" s="275">
        <f>ROUND(I159*H159,2)</f>
        <v>0</v>
      </c>
      <c r="BL159" s="246" t="s">
        <v>436</v>
      </c>
      <c r="BM159" s="274" t="s">
        <v>667</v>
      </c>
    </row>
    <row r="160" spans="1:65" s="160" customFormat="1" ht="10.199999999999999">
      <c r="B160" s="234"/>
      <c r="D160" s="235" t="s">
        <v>160</v>
      </c>
      <c r="E160" s="236" t="s">
        <v>1</v>
      </c>
      <c r="F160" s="237" t="s">
        <v>668</v>
      </c>
      <c r="H160" s="238">
        <v>85</v>
      </c>
      <c r="I160" s="162"/>
      <c r="L160" s="234"/>
      <c r="M160" s="307"/>
      <c r="N160" s="308"/>
      <c r="O160" s="308"/>
      <c r="P160" s="308"/>
      <c r="Q160" s="308"/>
      <c r="R160" s="308"/>
      <c r="S160" s="308"/>
      <c r="T160" s="309"/>
      <c r="AT160" s="236" t="s">
        <v>160</v>
      </c>
      <c r="AU160" s="236" t="s">
        <v>78</v>
      </c>
      <c r="AV160" s="160" t="s">
        <v>80</v>
      </c>
      <c r="AW160" s="160" t="s">
        <v>27</v>
      </c>
      <c r="AX160" s="160" t="s">
        <v>78</v>
      </c>
      <c r="AY160" s="236" t="s">
        <v>132</v>
      </c>
    </row>
    <row r="161" spans="1:31" s="191" customFormat="1" ht="6.9" customHeight="1">
      <c r="A161" s="169"/>
      <c r="B161" s="199"/>
      <c r="C161" s="200"/>
      <c r="D161" s="200"/>
      <c r="E161" s="200"/>
      <c r="F161" s="200"/>
      <c r="G161" s="200"/>
      <c r="H161" s="200"/>
      <c r="I161" s="240"/>
      <c r="J161" s="200"/>
      <c r="K161" s="200"/>
      <c r="L161" s="168"/>
      <c r="M161" s="169"/>
      <c r="O161" s="169"/>
      <c r="P161" s="169"/>
      <c r="Q161" s="169"/>
      <c r="R161" s="169"/>
      <c r="S161" s="169"/>
      <c r="T161" s="169"/>
      <c r="U161" s="169"/>
      <c r="V161" s="169"/>
      <c r="W161" s="169"/>
      <c r="X161" s="169"/>
      <c r="Y161" s="169"/>
      <c r="Z161" s="169"/>
      <c r="AA161" s="169"/>
      <c r="AB161" s="169"/>
      <c r="AC161" s="169"/>
      <c r="AD161" s="169"/>
      <c r="AE161" s="169"/>
    </row>
    <row r="162" spans="1:31" s="84" customFormat="1"/>
  </sheetData>
  <sheetProtection sheet="1" objects="1" scenarios="1"/>
  <autoFilter ref="C122:K160" xr:uid="{00000000-0009-0000-0000-000004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M144"/>
  <sheetViews>
    <sheetView showGridLines="0" topLeftCell="A135" workbookViewId="0">
      <selection activeCell="G140" sqref="G140"/>
    </sheetView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s="84" customFormat="1" ht="10.199999999999999"/>
    <row r="2" spans="1:46" s="84" customFormat="1" ht="36.9" customHeight="1">
      <c r="L2" s="244" t="s">
        <v>5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246" t="s">
        <v>92</v>
      </c>
    </row>
    <row r="3" spans="1:46" s="84" customFormat="1" ht="6.9" customHeight="1">
      <c r="B3" s="241"/>
      <c r="C3" s="242"/>
      <c r="D3" s="242"/>
      <c r="E3" s="242"/>
      <c r="F3" s="242"/>
      <c r="G3" s="242"/>
      <c r="H3" s="242"/>
      <c r="I3" s="242"/>
      <c r="J3" s="242"/>
      <c r="K3" s="242"/>
      <c r="L3" s="163"/>
      <c r="AT3" s="246" t="s">
        <v>80</v>
      </c>
    </row>
    <row r="4" spans="1:46" s="84" customFormat="1" ht="24.9" customHeight="1">
      <c r="B4" s="163"/>
      <c r="D4" s="164" t="s">
        <v>93</v>
      </c>
      <c r="L4" s="163"/>
      <c r="M4" s="247" t="s">
        <v>10</v>
      </c>
      <c r="AT4" s="246" t="s">
        <v>3</v>
      </c>
    </row>
    <row r="5" spans="1:46" s="84" customFormat="1" ht="6.9" customHeight="1">
      <c r="B5" s="163"/>
      <c r="L5" s="163"/>
    </row>
    <row r="6" spans="1:46" s="84" customFormat="1" ht="12" customHeight="1">
      <c r="B6" s="163"/>
      <c r="D6" s="165" t="s">
        <v>14</v>
      </c>
      <c r="L6" s="163"/>
    </row>
    <row r="7" spans="1:46" s="84" customFormat="1" ht="16.5" customHeight="1">
      <c r="B7" s="163"/>
      <c r="E7" s="166" t="str">
        <f>'Rekapitulace stavby'!K6</f>
        <v>ETAPA JEN NSB</v>
      </c>
      <c r="F7" s="167"/>
      <c r="G7" s="167"/>
      <c r="H7" s="167"/>
      <c r="L7" s="163"/>
    </row>
    <row r="8" spans="1:46" s="191" customFormat="1" ht="12" customHeight="1">
      <c r="A8" s="169"/>
      <c r="B8" s="168"/>
      <c r="C8" s="169"/>
      <c r="D8" s="165" t="s">
        <v>94</v>
      </c>
      <c r="E8" s="169"/>
      <c r="F8" s="169"/>
      <c r="G8" s="169"/>
      <c r="H8" s="169"/>
      <c r="I8" s="169"/>
      <c r="J8" s="169"/>
      <c r="K8" s="169"/>
      <c r="L8" s="190"/>
      <c r="S8" s="169"/>
      <c r="T8" s="169"/>
      <c r="U8" s="169"/>
      <c r="V8" s="169"/>
      <c r="W8" s="169"/>
      <c r="X8" s="169"/>
      <c r="Y8" s="169"/>
      <c r="Z8" s="169"/>
      <c r="AA8" s="169"/>
      <c r="AB8" s="169"/>
      <c r="AC8" s="169"/>
      <c r="AD8" s="169"/>
      <c r="AE8" s="169"/>
    </row>
    <row r="9" spans="1:46" s="191" customFormat="1" ht="30" customHeight="1">
      <c r="A9" s="169"/>
      <c r="B9" s="168"/>
      <c r="C9" s="169"/>
      <c r="D9" s="169"/>
      <c r="E9" s="170" t="s">
        <v>669</v>
      </c>
      <c r="F9" s="171"/>
      <c r="G9" s="171"/>
      <c r="H9" s="171"/>
      <c r="I9" s="169"/>
      <c r="J9" s="169"/>
      <c r="K9" s="169"/>
      <c r="L9" s="190"/>
      <c r="S9" s="169"/>
      <c r="T9" s="169"/>
      <c r="U9" s="169"/>
      <c r="V9" s="169"/>
      <c r="W9" s="169"/>
      <c r="X9" s="169"/>
      <c r="Y9" s="169"/>
      <c r="Z9" s="169"/>
      <c r="AA9" s="169"/>
      <c r="AB9" s="169"/>
      <c r="AC9" s="169"/>
      <c r="AD9" s="169"/>
      <c r="AE9" s="169"/>
    </row>
    <row r="10" spans="1:46" s="191" customFormat="1" ht="10.199999999999999">
      <c r="A10" s="169"/>
      <c r="B10" s="168"/>
      <c r="C10" s="169"/>
      <c r="D10" s="169"/>
      <c r="E10" s="169"/>
      <c r="F10" s="169"/>
      <c r="G10" s="169"/>
      <c r="H10" s="169"/>
      <c r="I10" s="169"/>
      <c r="J10" s="169"/>
      <c r="K10" s="169"/>
      <c r="L10" s="190"/>
      <c r="S10" s="169"/>
      <c r="T10" s="169"/>
      <c r="U10" s="169"/>
      <c r="V10" s="169"/>
      <c r="W10" s="169"/>
      <c r="X10" s="169"/>
      <c r="Y10" s="169"/>
      <c r="Z10" s="169"/>
      <c r="AA10" s="169"/>
      <c r="AB10" s="169"/>
      <c r="AC10" s="169"/>
      <c r="AD10" s="169"/>
      <c r="AE10" s="169"/>
    </row>
    <row r="11" spans="1:46" s="191" customFormat="1" ht="12" customHeight="1">
      <c r="A11" s="169"/>
      <c r="B11" s="168"/>
      <c r="C11" s="169"/>
      <c r="D11" s="165" t="s">
        <v>16</v>
      </c>
      <c r="E11" s="169"/>
      <c r="F11" s="172" t="s">
        <v>1</v>
      </c>
      <c r="G11" s="169"/>
      <c r="H11" s="169"/>
      <c r="I11" s="165" t="s">
        <v>17</v>
      </c>
      <c r="J11" s="172" t="s">
        <v>1</v>
      </c>
      <c r="K11" s="169"/>
      <c r="L11" s="190"/>
      <c r="S11" s="169"/>
      <c r="T11" s="169"/>
      <c r="U11" s="169"/>
      <c r="V11" s="169"/>
      <c r="W11" s="169"/>
      <c r="X11" s="169"/>
      <c r="Y11" s="169"/>
      <c r="Z11" s="169"/>
      <c r="AA11" s="169"/>
      <c r="AB11" s="169"/>
      <c r="AC11" s="169"/>
      <c r="AD11" s="169"/>
      <c r="AE11" s="169"/>
    </row>
    <row r="12" spans="1:46" s="191" customFormat="1" ht="12" customHeight="1">
      <c r="A12" s="169"/>
      <c r="B12" s="168"/>
      <c r="C12" s="169"/>
      <c r="D12" s="165" t="s">
        <v>18</v>
      </c>
      <c r="E12" s="169"/>
      <c r="F12" s="172" t="s">
        <v>96</v>
      </c>
      <c r="G12" s="169"/>
      <c r="H12" s="169"/>
      <c r="I12" s="165" t="s">
        <v>20</v>
      </c>
      <c r="J12" s="173" t="str">
        <f>'Rekapitulace stavby'!AN8</f>
        <v>23. 6. 2025</v>
      </c>
      <c r="K12" s="169"/>
      <c r="L12" s="190"/>
      <c r="S12" s="169"/>
      <c r="T12" s="169"/>
      <c r="U12" s="169"/>
      <c r="V12" s="169"/>
      <c r="W12" s="169"/>
      <c r="X12" s="169"/>
      <c r="Y12" s="169"/>
      <c r="Z12" s="169"/>
      <c r="AA12" s="169"/>
      <c r="AB12" s="169"/>
      <c r="AC12" s="169"/>
      <c r="AD12" s="169"/>
      <c r="AE12" s="169"/>
    </row>
    <row r="13" spans="1:46" s="191" customFormat="1" ht="10.8" customHeight="1">
      <c r="A13" s="169"/>
      <c r="B13" s="168"/>
      <c r="C13" s="169"/>
      <c r="D13" s="169"/>
      <c r="E13" s="169"/>
      <c r="F13" s="169"/>
      <c r="G13" s="169"/>
      <c r="H13" s="169"/>
      <c r="I13" s="169"/>
      <c r="J13" s="169"/>
      <c r="K13" s="169"/>
      <c r="L13" s="190"/>
      <c r="S13" s="169"/>
      <c r="T13" s="169"/>
      <c r="U13" s="169"/>
      <c r="V13" s="169"/>
      <c r="W13" s="169"/>
      <c r="X13" s="169"/>
      <c r="Y13" s="169"/>
      <c r="Z13" s="169"/>
      <c r="AA13" s="169"/>
      <c r="AB13" s="169"/>
      <c r="AC13" s="169"/>
      <c r="AD13" s="169"/>
      <c r="AE13" s="169"/>
    </row>
    <row r="14" spans="1:46" s="191" customFormat="1" ht="12" customHeight="1">
      <c r="A14" s="169"/>
      <c r="B14" s="168"/>
      <c r="C14" s="169"/>
      <c r="D14" s="165" t="s">
        <v>22</v>
      </c>
      <c r="E14" s="169"/>
      <c r="F14" s="169"/>
      <c r="G14" s="169"/>
      <c r="H14" s="169"/>
      <c r="I14" s="165" t="s">
        <v>23</v>
      </c>
      <c r="J14" s="172" t="s">
        <v>97</v>
      </c>
      <c r="K14" s="169"/>
      <c r="L14" s="190"/>
      <c r="S14" s="169"/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</row>
    <row r="15" spans="1:46" s="191" customFormat="1" ht="18" customHeight="1">
      <c r="A15" s="169"/>
      <c r="B15" s="168"/>
      <c r="C15" s="169"/>
      <c r="D15" s="169"/>
      <c r="E15" s="172" t="s">
        <v>98</v>
      </c>
      <c r="F15" s="169"/>
      <c r="G15" s="169"/>
      <c r="H15" s="169"/>
      <c r="I15" s="165" t="s">
        <v>24</v>
      </c>
      <c r="J15" s="172" t="s">
        <v>1</v>
      </c>
      <c r="K15" s="169"/>
      <c r="L15" s="190"/>
      <c r="S15" s="169"/>
      <c r="T15" s="169"/>
      <c r="U15" s="169"/>
      <c r="V15" s="169"/>
      <c r="W15" s="169"/>
      <c r="X15" s="169"/>
      <c r="Y15" s="169"/>
      <c r="Z15" s="169"/>
      <c r="AA15" s="169"/>
      <c r="AB15" s="169"/>
      <c r="AC15" s="169"/>
      <c r="AD15" s="169"/>
      <c r="AE15" s="169"/>
    </row>
    <row r="16" spans="1:46" s="191" customFormat="1" ht="6.9" customHeight="1">
      <c r="A16" s="169"/>
      <c r="B16" s="168"/>
      <c r="C16" s="169"/>
      <c r="D16" s="169"/>
      <c r="E16" s="169"/>
      <c r="F16" s="169"/>
      <c r="G16" s="169"/>
      <c r="H16" s="169"/>
      <c r="I16" s="169"/>
      <c r="J16" s="169"/>
      <c r="K16" s="169"/>
      <c r="L16" s="190"/>
      <c r="S16" s="169"/>
      <c r="T16" s="169"/>
      <c r="U16" s="169"/>
      <c r="V16" s="169"/>
      <c r="W16" s="169"/>
      <c r="X16" s="169"/>
      <c r="Y16" s="169"/>
      <c r="Z16" s="169"/>
      <c r="AA16" s="169"/>
      <c r="AB16" s="169"/>
      <c r="AC16" s="169"/>
      <c r="AD16" s="169"/>
      <c r="AE16" s="169"/>
    </row>
    <row r="17" spans="1:31" s="191" customFormat="1" ht="12" customHeight="1">
      <c r="A17" s="169"/>
      <c r="B17" s="168"/>
      <c r="C17" s="169"/>
      <c r="D17" s="165" t="s">
        <v>25</v>
      </c>
      <c r="E17" s="169"/>
      <c r="F17" s="169"/>
      <c r="G17" s="169"/>
      <c r="H17" s="169"/>
      <c r="I17" s="165" t="s">
        <v>23</v>
      </c>
      <c r="J17" s="172" t="str">
        <f>'Rekapitulace stavby'!AN13</f>
        <v/>
      </c>
      <c r="K17" s="169"/>
      <c r="L17" s="190"/>
      <c r="S17" s="169"/>
      <c r="T17" s="169"/>
      <c r="U17" s="169"/>
      <c r="V17" s="169"/>
      <c r="W17" s="169"/>
      <c r="X17" s="169"/>
      <c r="Y17" s="169"/>
      <c r="Z17" s="169"/>
      <c r="AA17" s="169"/>
      <c r="AB17" s="169"/>
      <c r="AC17" s="169"/>
      <c r="AD17" s="169"/>
      <c r="AE17" s="169"/>
    </row>
    <row r="18" spans="1:31" s="191" customFormat="1" ht="18" customHeight="1">
      <c r="A18" s="169"/>
      <c r="B18" s="168"/>
      <c r="C18" s="169"/>
      <c r="D18" s="169"/>
      <c r="E18" s="248" t="str">
        <f>'Rekapitulace stavby'!E14</f>
        <v xml:space="preserve"> </v>
      </c>
      <c r="F18" s="248"/>
      <c r="G18" s="248"/>
      <c r="H18" s="248"/>
      <c r="I18" s="165" t="s">
        <v>24</v>
      </c>
      <c r="J18" s="172" t="str">
        <f>'Rekapitulace stavby'!AN14</f>
        <v/>
      </c>
      <c r="K18" s="169"/>
      <c r="L18" s="190"/>
      <c r="S18" s="169"/>
      <c r="T18" s="169"/>
      <c r="U18" s="169"/>
      <c r="V18" s="169"/>
      <c r="W18" s="169"/>
      <c r="X18" s="169"/>
      <c r="Y18" s="169"/>
      <c r="Z18" s="169"/>
      <c r="AA18" s="169"/>
      <c r="AB18" s="169"/>
      <c r="AC18" s="169"/>
      <c r="AD18" s="169"/>
      <c r="AE18" s="169"/>
    </row>
    <row r="19" spans="1:31" s="191" customFormat="1" ht="6.9" customHeight="1">
      <c r="A19" s="169"/>
      <c r="B19" s="168"/>
      <c r="C19" s="169"/>
      <c r="D19" s="169"/>
      <c r="E19" s="169"/>
      <c r="F19" s="169"/>
      <c r="G19" s="169"/>
      <c r="H19" s="169"/>
      <c r="I19" s="169"/>
      <c r="J19" s="169"/>
      <c r="K19" s="169"/>
      <c r="L19" s="190"/>
      <c r="S19" s="169"/>
      <c r="T19" s="169"/>
      <c r="U19" s="169"/>
      <c r="V19" s="169"/>
      <c r="W19" s="169"/>
      <c r="X19" s="169"/>
      <c r="Y19" s="169"/>
      <c r="Z19" s="169"/>
      <c r="AA19" s="169"/>
      <c r="AB19" s="169"/>
      <c r="AC19" s="169"/>
      <c r="AD19" s="169"/>
      <c r="AE19" s="169"/>
    </row>
    <row r="20" spans="1:31" s="191" customFormat="1" ht="12" customHeight="1">
      <c r="A20" s="169"/>
      <c r="B20" s="168"/>
      <c r="C20" s="169"/>
      <c r="D20" s="165" t="s">
        <v>26</v>
      </c>
      <c r="E20" s="169"/>
      <c r="F20" s="169"/>
      <c r="G20" s="169"/>
      <c r="H20" s="169"/>
      <c r="I20" s="165" t="s">
        <v>23</v>
      </c>
      <c r="J20" s="172" t="s">
        <v>207</v>
      </c>
      <c r="K20" s="169"/>
      <c r="L20" s="190"/>
      <c r="S20" s="169"/>
      <c r="T20" s="169"/>
      <c r="U20" s="169"/>
      <c r="V20" s="169"/>
      <c r="W20" s="169"/>
      <c r="X20" s="169"/>
      <c r="Y20" s="169"/>
      <c r="Z20" s="169"/>
      <c r="AA20" s="169"/>
      <c r="AB20" s="169"/>
      <c r="AC20" s="169"/>
      <c r="AD20" s="169"/>
      <c r="AE20" s="169"/>
    </row>
    <row r="21" spans="1:31" s="191" customFormat="1" ht="18" customHeight="1">
      <c r="A21" s="169"/>
      <c r="B21" s="168"/>
      <c r="C21" s="169"/>
      <c r="D21" s="169"/>
      <c r="E21" s="172" t="s">
        <v>208</v>
      </c>
      <c r="F21" s="169"/>
      <c r="G21" s="169"/>
      <c r="H21" s="169"/>
      <c r="I21" s="165" t="s">
        <v>24</v>
      </c>
      <c r="J21" s="172" t="s">
        <v>209</v>
      </c>
      <c r="K21" s="169"/>
      <c r="L21" s="190"/>
      <c r="S21" s="169"/>
      <c r="T21" s="169"/>
      <c r="U21" s="169"/>
      <c r="V21" s="169"/>
      <c r="W21" s="169"/>
      <c r="X21" s="169"/>
      <c r="Y21" s="169"/>
      <c r="Z21" s="169"/>
      <c r="AA21" s="169"/>
      <c r="AB21" s="169"/>
      <c r="AC21" s="169"/>
      <c r="AD21" s="169"/>
      <c r="AE21" s="169"/>
    </row>
    <row r="22" spans="1:31" s="191" customFormat="1" ht="6.9" customHeight="1">
      <c r="A22" s="169"/>
      <c r="B22" s="168"/>
      <c r="C22" s="169"/>
      <c r="D22" s="169"/>
      <c r="E22" s="169"/>
      <c r="F22" s="169"/>
      <c r="G22" s="169"/>
      <c r="H22" s="169"/>
      <c r="I22" s="169"/>
      <c r="J22" s="169"/>
      <c r="K22" s="169"/>
      <c r="L22" s="190"/>
      <c r="S22" s="169"/>
      <c r="T22" s="169"/>
      <c r="U22" s="169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  <row r="23" spans="1:31" s="191" customFormat="1" ht="12" customHeight="1">
      <c r="A23" s="169"/>
      <c r="B23" s="168"/>
      <c r="C23" s="169"/>
      <c r="D23" s="165" t="s">
        <v>28</v>
      </c>
      <c r="E23" s="169"/>
      <c r="F23" s="169"/>
      <c r="G23" s="169"/>
      <c r="H23" s="169"/>
      <c r="I23" s="165" t="s">
        <v>23</v>
      </c>
      <c r="J23" s="172" t="s">
        <v>207</v>
      </c>
      <c r="K23" s="169"/>
      <c r="L23" s="190"/>
      <c r="S23" s="169"/>
      <c r="T23" s="169"/>
      <c r="U23" s="169"/>
      <c r="V23" s="169"/>
      <c r="W23" s="169"/>
      <c r="X23" s="169"/>
      <c r="Y23" s="169"/>
      <c r="Z23" s="169"/>
      <c r="AA23" s="169"/>
      <c r="AB23" s="169"/>
      <c r="AC23" s="169"/>
      <c r="AD23" s="169"/>
      <c r="AE23" s="169"/>
    </row>
    <row r="24" spans="1:31" s="191" customFormat="1" ht="18" customHeight="1">
      <c r="A24" s="169"/>
      <c r="B24" s="168"/>
      <c r="C24" s="169"/>
      <c r="D24" s="169"/>
      <c r="E24" s="172" t="s">
        <v>208</v>
      </c>
      <c r="F24" s="169"/>
      <c r="G24" s="169"/>
      <c r="H24" s="169"/>
      <c r="I24" s="165" t="s">
        <v>24</v>
      </c>
      <c r="J24" s="172" t="s">
        <v>209</v>
      </c>
      <c r="K24" s="169"/>
      <c r="L24" s="190"/>
      <c r="S24" s="169"/>
      <c r="T24" s="169"/>
      <c r="U24" s="169"/>
      <c r="V24" s="169"/>
      <c r="W24" s="169"/>
      <c r="X24" s="169"/>
      <c r="Y24" s="169"/>
      <c r="Z24" s="169"/>
      <c r="AA24" s="169"/>
      <c r="AB24" s="169"/>
      <c r="AC24" s="169"/>
      <c r="AD24" s="169"/>
      <c r="AE24" s="169"/>
    </row>
    <row r="25" spans="1:31" s="191" customFormat="1" ht="6.9" customHeight="1">
      <c r="A25" s="169"/>
      <c r="B25" s="168"/>
      <c r="C25" s="169"/>
      <c r="D25" s="169"/>
      <c r="E25" s="169"/>
      <c r="F25" s="169"/>
      <c r="G25" s="169"/>
      <c r="H25" s="169"/>
      <c r="I25" s="169"/>
      <c r="J25" s="169"/>
      <c r="K25" s="169"/>
      <c r="L25" s="190"/>
      <c r="S25" s="169"/>
      <c r="T25" s="169"/>
      <c r="U25" s="169"/>
      <c r="V25" s="169"/>
      <c r="W25" s="169"/>
      <c r="X25" s="169"/>
      <c r="Y25" s="169"/>
      <c r="Z25" s="169"/>
      <c r="AA25" s="169"/>
      <c r="AB25" s="169"/>
      <c r="AC25" s="169"/>
      <c r="AD25" s="169"/>
      <c r="AE25" s="169"/>
    </row>
    <row r="26" spans="1:31" s="191" customFormat="1" ht="12" customHeight="1">
      <c r="A26" s="169"/>
      <c r="B26" s="168"/>
      <c r="C26" s="169"/>
      <c r="D26" s="165" t="s">
        <v>29</v>
      </c>
      <c r="E26" s="169"/>
      <c r="F26" s="169"/>
      <c r="G26" s="169"/>
      <c r="H26" s="169"/>
      <c r="I26" s="169"/>
      <c r="J26" s="169"/>
      <c r="K26" s="169"/>
      <c r="L26" s="190"/>
      <c r="S26" s="169"/>
      <c r="T26" s="169"/>
      <c r="U26" s="169"/>
      <c r="V26" s="169"/>
      <c r="W26" s="169"/>
      <c r="X26" s="169"/>
      <c r="Y26" s="169"/>
      <c r="Z26" s="169"/>
      <c r="AA26" s="169"/>
      <c r="AB26" s="169"/>
      <c r="AC26" s="169"/>
      <c r="AD26" s="169"/>
      <c r="AE26" s="169"/>
    </row>
    <row r="27" spans="1:31" s="250" customFormat="1" ht="16.5" customHeight="1">
      <c r="A27" s="175"/>
      <c r="B27" s="174"/>
      <c r="C27" s="175"/>
      <c r="D27" s="175"/>
      <c r="E27" s="176" t="s">
        <v>1</v>
      </c>
      <c r="F27" s="176"/>
      <c r="G27" s="176"/>
      <c r="H27" s="176"/>
      <c r="I27" s="175"/>
      <c r="J27" s="175"/>
      <c r="K27" s="175"/>
      <c r="L27" s="249"/>
      <c r="S27" s="175"/>
      <c r="T27" s="175"/>
      <c r="U27" s="175"/>
      <c r="V27" s="175"/>
      <c r="W27" s="175"/>
      <c r="X27" s="175"/>
      <c r="Y27" s="175"/>
      <c r="Z27" s="175"/>
      <c r="AA27" s="175"/>
      <c r="AB27" s="175"/>
      <c r="AC27" s="175"/>
      <c r="AD27" s="175"/>
      <c r="AE27" s="175"/>
    </row>
    <row r="28" spans="1:31" s="191" customFormat="1" ht="6.9" customHeight="1">
      <c r="A28" s="169"/>
      <c r="B28" s="168"/>
      <c r="C28" s="169"/>
      <c r="D28" s="169"/>
      <c r="E28" s="169"/>
      <c r="F28" s="169"/>
      <c r="G28" s="169"/>
      <c r="H28" s="169"/>
      <c r="I28" s="169"/>
      <c r="J28" s="169"/>
      <c r="K28" s="169"/>
      <c r="L28" s="190"/>
      <c r="S28" s="169"/>
      <c r="T28" s="169"/>
      <c r="U28" s="169"/>
      <c r="V28" s="169"/>
      <c r="W28" s="169"/>
      <c r="X28" s="169"/>
      <c r="Y28" s="169"/>
      <c r="Z28" s="169"/>
      <c r="AA28" s="169"/>
      <c r="AB28" s="169"/>
      <c r="AC28" s="169"/>
      <c r="AD28" s="169"/>
      <c r="AE28" s="169"/>
    </row>
    <row r="29" spans="1:31" s="191" customFormat="1" ht="6.9" customHeight="1">
      <c r="A29" s="169"/>
      <c r="B29" s="168"/>
      <c r="C29" s="169"/>
      <c r="D29" s="177"/>
      <c r="E29" s="177"/>
      <c r="F29" s="177"/>
      <c r="G29" s="177"/>
      <c r="H29" s="177"/>
      <c r="I29" s="177"/>
      <c r="J29" s="177"/>
      <c r="K29" s="177"/>
      <c r="L29" s="190"/>
      <c r="S29" s="169"/>
      <c r="T29" s="169"/>
      <c r="U29" s="169"/>
      <c r="V29" s="169"/>
      <c r="W29" s="169"/>
      <c r="X29" s="169"/>
      <c r="Y29" s="169"/>
      <c r="Z29" s="169"/>
      <c r="AA29" s="169"/>
      <c r="AB29" s="169"/>
      <c r="AC29" s="169"/>
      <c r="AD29" s="169"/>
      <c r="AE29" s="169"/>
    </row>
    <row r="30" spans="1:31" s="191" customFormat="1" ht="25.35" customHeight="1">
      <c r="A30" s="169"/>
      <c r="B30" s="168"/>
      <c r="C30" s="169"/>
      <c r="D30" s="178" t="s">
        <v>30</v>
      </c>
      <c r="E30" s="169"/>
      <c r="F30" s="169"/>
      <c r="G30" s="169"/>
      <c r="H30" s="169"/>
      <c r="I30" s="169"/>
      <c r="J30" s="179">
        <f>ROUND(J123, 2)</f>
        <v>0</v>
      </c>
      <c r="K30" s="169"/>
      <c r="L30" s="190"/>
      <c r="S30" s="169"/>
      <c r="T30" s="169"/>
      <c r="U30" s="169"/>
      <c r="V30" s="169"/>
      <c r="W30" s="169"/>
      <c r="X30" s="169"/>
      <c r="Y30" s="169"/>
      <c r="Z30" s="169"/>
      <c r="AA30" s="169"/>
      <c r="AB30" s="169"/>
      <c r="AC30" s="169"/>
      <c r="AD30" s="169"/>
      <c r="AE30" s="169"/>
    </row>
    <row r="31" spans="1:31" s="191" customFormat="1" ht="6.9" customHeight="1">
      <c r="A31" s="169"/>
      <c r="B31" s="168"/>
      <c r="C31" s="169"/>
      <c r="D31" s="177"/>
      <c r="E31" s="177"/>
      <c r="F31" s="177"/>
      <c r="G31" s="177"/>
      <c r="H31" s="177"/>
      <c r="I31" s="177"/>
      <c r="J31" s="177"/>
      <c r="K31" s="177"/>
      <c r="L31" s="190"/>
      <c r="S31" s="169"/>
      <c r="T31" s="169"/>
      <c r="U31" s="169"/>
      <c r="V31" s="169"/>
      <c r="W31" s="169"/>
      <c r="X31" s="169"/>
      <c r="Y31" s="169"/>
      <c r="Z31" s="169"/>
      <c r="AA31" s="169"/>
      <c r="AB31" s="169"/>
      <c r="AC31" s="169"/>
      <c r="AD31" s="169"/>
      <c r="AE31" s="169"/>
    </row>
    <row r="32" spans="1:31" s="191" customFormat="1" ht="14.4" customHeight="1">
      <c r="A32" s="169"/>
      <c r="B32" s="168"/>
      <c r="C32" s="169"/>
      <c r="D32" s="169"/>
      <c r="E32" s="169"/>
      <c r="F32" s="180" t="s">
        <v>32</v>
      </c>
      <c r="G32" s="169"/>
      <c r="H32" s="169"/>
      <c r="I32" s="180" t="s">
        <v>31</v>
      </c>
      <c r="J32" s="180" t="s">
        <v>33</v>
      </c>
      <c r="K32" s="169"/>
      <c r="L32" s="190"/>
      <c r="S32" s="169"/>
      <c r="T32" s="169"/>
      <c r="U32" s="169"/>
      <c r="V32" s="169"/>
      <c r="W32" s="169"/>
      <c r="X32" s="169"/>
      <c r="Y32" s="169"/>
      <c r="Z32" s="169"/>
      <c r="AA32" s="169"/>
      <c r="AB32" s="169"/>
      <c r="AC32" s="169"/>
      <c r="AD32" s="169"/>
      <c r="AE32" s="169"/>
    </row>
    <row r="33" spans="1:31" s="191" customFormat="1" ht="14.4" customHeight="1">
      <c r="A33" s="169"/>
      <c r="B33" s="168"/>
      <c r="C33" s="169"/>
      <c r="D33" s="181" t="s">
        <v>34</v>
      </c>
      <c r="E33" s="165" t="s">
        <v>35</v>
      </c>
      <c r="F33" s="182">
        <f>ROUND((SUM(BE123:BE143)),  2)</f>
        <v>0</v>
      </c>
      <c r="G33" s="169"/>
      <c r="H33" s="169"/>
      <c r="I33" s="183">
        <v>0.21</v>
      </c>
      <c r="J33" s="182">
        <f>ROUND(((SUM(BE123:BE143))*I33),  2)</f>
        <v>0</v>
      </c>
      <c r="K33" s="169"/>
      <c r="L33" s="190"/>
      <c r="S33" s="169"/>
      <c r="T33" s="169"/>
      <c r="U33" s="169"/>
      <c r="V33" s="169"/>
      <c r="W33" s="169"/>
      <c r="X33" s="169"/>
      <c r="Y33" s="169"/>
      <c r="Z33" s="169"/>
      <c r="AA33" s="169"/>
      <c r="AB33" s="169"/>
      <c r="AC33" s="169"/>
      <c r="AD33" s="169"/>
      <c r="AE33" s="169"/>
    </row>
    <row r="34" spans="1:31" s="191" customFormat="1" ht="14.4" customHeight="1">
      <c r="A34" s="169"/>
      <c r="B34" s="168"/>
      <c r="C34" s="169"/>
      <c r="D34" s="169"/>
      <c r="E34" s="165" t="s">
        <v>36</v>
      </c>
      <c r="F34" s="182">
        <f>ROUND((SUM(BF123:BF143)),  2)</f>
        <v>0</v>
      </c>
      <c r="G34" s="169"/>
      <c r="H34" s="169"/>
      <c r="I34" s="183">
        <v>0.12</v>
      </c>
      <c r="J34" s="182">
        <f>ROUND(((SUM(BF123:BF143))*I34),  2)</f>
        <v>0</v>
      </c>
      <c r="K34" s="169"/>
      <c r="L34" s="190"/>
      <c r="S34" s="169"/>
      <c r="T34" s="169"/>
      <c r="U34" s="169"/>
      <c r="V34" s="169"/>
      <c r="W34" s="169"/>
      <c r="X34" s="169"/>
      <c r="Y34" s="169"/>
      <c r="Z34" s="169"/>
      <c r="AA34" s="169"/>
      <c r="AB34" s="169"/>
      <c r="AC34" s="169"/>
      <c r="AD34" s="169"/>
      <c r="AE34" s="169"/>
    </row>
    <row r="35" spans="1:31" s="191" customFormat="1" ht="14.4" hidden="1" customHeight="1">
      <c r="A35" s="169"/>
      <c r="B35" s="168"/>
      <c r="C35" s="169"/>
      <c r="D35" s="169"/>
      <c r="E35" s="165" t="s">
        <v>37</v>
      </c>
      <c r="F35" s="182">
        <f>ROUND((SUM(BG123:BG143)),  2)</f>
        <v>0</v>
      </c>
      <c r="G35" s="169"/>
      <c r="H35" s="169"/>
      <c r="I35" s="183">
        <v>0.21</v>
      </c>
      <c r="J35" s="182">
        <f>0</f>
        <v>0</v>
      </c>
      <c r="K35" s="169"/>
      <c r="L35" s="190"/>
      <c r="S35" s="169"/>
      <c r="T35" s="169"/>
      <c r="U35" s="169"/>
      <c r="V35" s="169"/>
      <c r="W35" s="169"/>
      <c r="X35" s="169"/>
      <c r="Y35" s="169"/>
      <c r="Z35" s="169"/>
      <c r="AA35" s="169"/>
      <c r="AB35" s="169"/>
      <c r="AC35" s="169"/>
      <c r="AD35" s="169"/>
      <c r="AE35" s="169"/>
    </row>
    <row r="36" spans="1:31" s="191" customFormat="1" ht="14.4" hidden="1" customHeight="1">
      <c r="A36" s="169"/>
      <c r="B36" s="168"/>
      <c r="C36" s="169"/>
      <c r="D36" s="169"/>
      <c r="E36" s="165" t="s">
        <v>38</v>
      </c>
      <c r="F36" s="182">
        <f>ROUND((SUM(BH123:BH143)),  2)</f>
        <v>0</v>
      </c>
      <c r="G36" s="169"/>
      <c r="H36" s="169"/>
      <c r="I36" s="183">
        <v>0.12</v>
      </c>
      <c r="J36" s="182">
        <f>0</f>
        <v>0</v>
      </c>
      <c r="K36" s="169"/>
      <c r="L36" s="190"/>
      <c r="S36" s="169"/>
      <c r="T36" s="169"/>
      <c r="U36" s="169"/>
      <c r="V36" s="169"/>
      <c r="W36" s="169"/>
      <c r="X36" s="169"/>
      <c r="Y36" s="169"/>
      <c r="Z36" s="169"/>
      <c r="AA36" s="169"/>
      <c r="AB36" s="169"/>
      <c r="AC36" s="169"/>
      <c r="AD36" s="169"/>
      <c r="AE36" s="169"/>
    </row>
    <row r="37" spans="1:31" s="191" customFormat="1" ht="14.4" hidden="1" customHeight="1">
      <c r="A37" s="169"/>
      <c r="B37" s="168"/>
      <c r="C37" s="169"/>
      <c r="D37" s="169"/>
      <c r="E37" s="165" t="s">
        <v>39</v>
      </c>
      <c r="F37" s="182">
        <f>ROUND((SUM(BI123:BI143)),  2)</f>
        <v>0</v>
      </c>
      <c r="G37" s="169"/>
      <c r="H37" s="169"/>
      <c r="I37" s="183">
        <v>0</v>
      </c>
      <c r="J37" s="182">
        <f>0</f>
        <v>0</v>
      </c>
      <c r="K37" s="169"/>
      <c r="L37" s="190"/>
      <c r="S37" s="169"/>
      <c r="T37" s="169"/>
      <c r="U37" s="169"/>
      <c r="V37" s="169"/>
      <c r="W37" s="169"/>
      <c r="X37" s="169"/>
      <c r="Y37" s="169"/>
      <c r="Z37" s="169"/>
      <c r="AA37" s="169"/>
      <c r="AB37" s="169"/>
      <c r="AC37" s="169"/>
      <c r="AD37" s="169"/>
      <c r="AE37" s="169"/>
    </row>
    <row r="38" spans="1:31" s="191" customFormat="1" ht="6.9" customHeight="1">
      <c r="A38" s="169"/>
      <c r="B38" s="168"/>
      <c r="C38" s="169"/>
      <c r="D38" s="169"/>
      <c r="E38" s="169"/>
      <c r="F38" s="169"/>
      <c r="G38" s="169"/>
      <c r="H38" s="169"/>
      <c r="I38" s="169"/>
      <c r="J38" s="169"/>
      <c r="K38" s="169"/>
      <c r="L38" s="190"/>
      <c r="S38" s="169"/>
      <c r="T38" s="169"/>
      <c r="U38" s="169"/>
      <c r="V38" s="169"/>
      <c r="W38" s="169"/>
      <c r="X38" s="169"/>
      <c r="Y38" s="169"/>
      <c r="Z38" s="169"/>
      <c r="AA38" s="169"/>
      <c r="AB38" s="169"/>
      <c r="AC38" s="169"/>
      <c r="AD38" s="169"/>
      <c r="AE38" s="169"/>
    </row>
    <row r="39" spans="1:31" s="191" customFormat="1" ht="25.35" customHeight="1">
      <c r="A39" s="169"/>
      <c r="B39" s="168"/>
      <c r="C39" s="184"/>
      <c r="D39" s="185" t="s">
        <v>40</v>
      </c>
      <c r="E39" s="186"/>
      <c r="F39" s="186"/>
      <c r="G39" s="187" t="s">
        <v>41</v>
      </c>
      <c r="H39" s="188" t="s">
        <v>42</v>
      </c>
      <c r="I39" s="186"/>
      <c r="J39" s="189">
        <f>SUM(J30:J37)</f>
        <v>0</v>
      </c>
      <c r="K39" s="251"/>
      <c r="L39" s="190"/>
      <c r="S39" s="169"/>
      <c r="T39" s="169"/>
      <c r="U39" s="169"/>
      <c r="V39" s="169"/>
      <c r="W39" s="169"/>
      <c r="X39" s="169"/>
      <c r="Y39" s="169"/>
      <c r="Z39" s="169"/>
      <c r="AA39" s="169"/>
      <c r="AB39" s="169"/>
      <c r="AC39" s="169"/>
      <c r="AD39" s="169"/>
      <c r="AE39" s="169"/>
    </row>
    <row r="40" spans="1:31" s="191" customFormat="1" ht="14.4" customHeight="1">
      <c r="A40" s="169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90"/>
      <c r="S40" s="169"/>
      <c r="T40" s="169"/>
      <c r="U40" s="169"/>
      <c r="V40" s="169"/>
      <c r="W40" s="169"/>
      <c r="X40" s="169"/>
      <c r="Y40" s="169"/>
      <c r="Z40" s="169"/>
      <c r="AA40" s="169"/>
      <c r="AB40" s="169"/>
      <c r="AC40" s="169"/>
      <c r="AD40" s="169"/>
      <c r="AE40" s="169"/>
    </row>
    <row r="41" spans="1:31" s="84" customFormat="1" ht="14.4" customHeight="1">
      <c r="B41" s="163"/>
      <c r="L41" s="163"/>
    </row>
    <row r="42" spans="1:31" s="84" customFormat="1" ht="14.4" customHeight="1">
      <c r="B42" s="163"/>
      <c r="L42" s="163"/>
    </row>
    <row r="43" spans="1:31" s="84" customFormat="1" ht="14.4" customHeight="1">
      <c r="B43" s="163"/>
      <c r="L43" s="163"/>
    </row>
    <row r="44" spans="1:31" s="84" customFormat="1" ht="14.4" customHeight="1">
      <c r="B44" s="163"/>
      <c r="L44" s="163"/>
    </row>
    <row r="45" spans="1:31" s="84" customFormat="1" ht="14.4" customHeight="1">
      <c r="B45" s="163"/>
      <c r="L45" s="163"/>
    </row>
    <row r="46" spans="1:31" s="84" customFormat="1" ht="14.4" customHeight="1">
      <c r="B46" s="163"/>
      <c r="L46" s="163"/>
    </row>
    <row r="47" spans="1:31" s="84" customFormat="1" ht="14.4" customHeight="1">
      <c r="B47" s="163"/>
      <c r="L47" s="163"/>
    </row>
    <row r="48" spans="1:31" s="84" customFormat="1" ht="14.4" customHeight="1">
      <c r="B48" s="163"/>
      <c r="L48" s="163"/>
    </row>
    <row r="49" spans="1:31" s="84" customFormat="1" ht="14.4" customHeight="1">
      <c r="B49" s="163"/>
      <c r="L49" s="163"/>
    </row>
    <row r="50" spans="1:31" s="191" customFormat="1" ht="14.4" customHeight="1">
      <c r="B50" s="190"/>
      <c r="D50" s="192" t="s">
        <v>43</v>
      </c>
      <c r="E50" s="193"/>
      <c r="F50" s="193"/>
      <c r="G50" s="192" t="s">
        <v>44</v>
      </c>
      <c r="H50" s="193"/>
      <c r="I50" s="193"/>
      <c r="J50" s="193"/>
      <c r="K50" s="193"/>
      <c r="L50" s="190"/>
    </row>
    <row r="51" spans="1:31" s="84" customFormat="1" ht="10.199999999999999">
      <c r="B51" s="163"/>
      <c r="L51" s="163"/>
    </row>
    <row r="52" spans="1:31" s="84" customFormat="1" ht="10.199999999999999">
      <c r="B52" s="163"/>
      <c r="L52" s="163"/>
    </row>
    <row r="53" spans="1:31" s="84" customFormat="1" ht="10.199999999999999">
      <c r="B53" s="163"/>
      <c r="L53" s="163"/>
    </row>
    <row r="54" spans="1:31" s="84" customFormat="1" ht="10.199999999999999">
      <c r="B54" s="163"/>
      <c r="L54" s="163"/>
    </row>
    <row r="55" spans="1:31" s="84" customFormat="1" ht="10.199999999999999">
      <c r="B55" s="163"/>
      <c r="L55" s="163"/>
    </row>
    <row r="56" spans="1:31" s="84" customFormat="1" ht="10.199999999999999">
      <c r="B56" s="163"/>
      <c r="L56" s="163"/>
    </row>
    <row r="57" spans="1:31" s="84" customFormat="1" ht="10.199999999999999">
      <c r="B57" s="163"/>
      <c r="L57" s="163"/>
    </row>
    <row r="58" spans="1:31" s="84" customFormat="1" ht="10.199999999999999">
      <c r="B58" s="163"/>
      <c r="L58" s="163"/>
    </row>
    <row r="59" spans="1:31" s="84" customFormat="1" ht="10.199999999999999">
      <c r="B59" s="163"/>
      <c r="L59" s="163"/>
    </row>
    <row r="60" spans="1:31" s="84" customFormat="1" ht="10.199999999999999">
      <c r="B60" s="163"/>
      <c r="L60" s="163"/>
    </row>
    <row r="61" spans="1:31" s="191" customFormat="1" ht="13.2">
      <c r="A61" s="169"/>
      <c r="B61" s="168"/>
      <c r="C61" s="169"/>
      <c r="D61" s="194" t="s">
        <v>45</v>
      </c>
      <c r="E61" s="195"/>
      <c r="F61" s="196" t="s">
        <v>46</v>
      </c>
      <c r="G61" s="194" t="s">
        <v>45</v>
      </c>
      <c r="H61" s="195"/>
      <c r="I61" s="195"/>
      <c r="J61" s="197" t="s">
        <v>46</v>
      </c>
      <c r="K61" s="195"/>
      <c r="L61" s="190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</row>
    <row r="62" spans="1:31" s="84" customFormat="1" ht="10.199999999999999">
      <c r="B62" s="163"/>
      <c r="L62" s="163"/>
    </row>
    <row r="63" spans="1:31" s="84" customFormat="1" ht="10.199999999999999">
      <c r="B63" s="163"/>
      <c r="L63" s="163"/>
    </row>
    <row r="64" spans="1:31" s="84" customFormat="1" ht="10.199999999999999">
      <c r="B64" s="163"/>
      <c r="L64" s="163"/>
    </row>
    <row r="65" spans="1:31" s="191" customFormat="1" ht="13.2">
      <c r="A65" s="169"/>
      <c r="B65" s="168"/>
      <c r="C65" s="169"/>
      <c r="D65" s="192" t="s">
        <v>47</v>
      </c>
      <c r="E65" s="198"/>
      <c r="F65" s="198"/>
      <c r="G65" s="192" t="s">
        <v>48</v>
      </c>
      <c r="H65" s="198"/>
      <c r="I65" s="198"/>
      <c r="J65" s="198"/>
      <c r="K65" s="198"/>
      <c r="L65" s="190"/>
      <c r="S65" s="169"/>
      <c r="T65" s="169"/>
      <c r="U65" s="169"/>
      <c r="V65" s="169"/>
      <c r="W65" s="169"/>
      <c r="X65" s="169"/>
      <c r="Y65" s="169"/>
      <c r="Z65" s="169"/>
      <c r="AA65" s="169"/>
      <c r="AB65" s="169"/>
      <c r="AC65" s="169"/>
      <c r="AD65" s="169"/>
      <c r="AE65" s="169"/>
    </row>
    <row r="66" spans="1:31" s="84" customFormat="1" ht="10.199999999999999">
      <c r="B66" s="163"/>
      <c r="L66" s="163"/>
    </row>
    <row r="67" spans="1:31" s="84" customFormat="1" ht="10.199999999999999">
      <c r="B67" s="163"/>
      <c r="L67" s="163"/>
    </row>
    <row r="68" spans="1:31" s="84" customFormat="1" ht="10.199999999999999">
      <c r="B68" s="163"/>
      <c r="L68" s="163"/>
    </row>
    <row r="69" spans="1:31" s="84" customFormat="1" ht="10.199999999999999">
      <c r="B69" s="163"/>
      <c r="L69" s="163"/>
    </row>
    <row r="70" spans="1:31" s="84" customFormat="1" ht="10.199999999999999">
      <c r="B70" s="163"/>
      <c r="L70" s="163"/>
    </row>
    <row r="71" spans="1:31" s="84" customFormat="1" ht="10.199999999999999">
      <c r="B71" s="163"/>
      <c r="L71" s="163"/>
    </row>
    <row r="72" spans="1:31" s="84" customFormat="1" ht="10.199999999999999">
      <c r="B72" s="163"/>
      <c r="L72" s="163"/>
    </row>
    <row r="73" spans="1:31" s="84" customFormat="1" ht="10.199999999999999">
      <c r="B73" s="163"/>
      <c r="L73" s="163"/>
    </row>
    <row r="74" spans="1:31" s="84" customFormat="1" ht="10.199999999999999">
      <c r="B74" s="163"/>
      <c r="L74" s="163"/>
    </row>
    <row r="75" spans="1:31" s="84" customFormat="1" ht="10.199999999999999">
      <c r="B75" s="163"/>
      <c r="L75" s="163"/>
    </row>
    <row r="76" spans="1:31" s="191" customFormat="1" ht="13.2">
      <c r="A76" s="169"/>
      <c r="B76" s="168"/>
      <c r="C76" s="169"/>
      <c r="D76" s="194" t="s">
        <v>45</v>
      </c>
      <c r="E76" s="195"/>
      <c r="F76" s="196" t="s">
        <v>46</v>
      </c>
      <c r="G76" s="194" t="s">
        <v>45</v>
      </c>
      <c r="H76" s="195"/>
      <c r="I76" s="195"/>
      <c r="J76" s="197" t="s">
        <v>46</v>
      </c>
      <c r="K76" s="195"/>
      <c r="L76" s="190"/>
      <c r="S76" s="169"/>
      <c r="T76" s="169"/>
      <c r="U76" s="169"/>
      <c r="V76" s="169"/>
      <c r="W76" s="169"/>
      <c r="X76" s="169"/>
      <c r="Y76" s="169"/>
      <c r="Z76" s="169"/>
      <c r="AA76" s="169"/>
      <c r="AB76" s="169"/>
      <c r="AC76" s="169"/>
      <c r="AD76" s="169"/>
      <c r="AE76" s="169"/>
    </row>
    <row r="77" spans="1:31" s="191" customFormat="1" ht="14.4" customHeight="1">
      <c r="A77" s="169"/>
      <c r="B77" s="199"/>
      <c r="C77" s="200"/>
      <c r="D77" s="200"/>
      <c r="E77" s="200"/>
      <c r="F77" s="200"/>
      <c r="G77" s="200"/>
      <c r="H77" s="200"/>
      <c r="I77" s="200"/>
      <c r="J77" s="200"/>
      <c r="K77" s="200"/>
      <c r="L77" s="190"/>
      <c r="S77" s="169"/>
      <c r="T77" s="169"/>
      <c r="U77" s="169"/>
      <c r="V77" s="169"/>
      <c r="W77" s="169"/>
      <c r="X77" s="169"/>
      <c r="Y77" s="169"/>
      <c r="Z77" s="169"/>
      <c r="AA77" s="169"/>
      <c r="AB77" s="169"/>
      <c r="AC77" s="169"/>
      <c r="AD77" s="169"/>
      <c r="AE77" s="169"/>
    </row>
    <row r="78" spans="1:31" s="84" customFormat="1"/>
    <row r="79" spans="1:31" s="84" customFormat="1"/>
    <row r="80" spans="1:31" s="84" customFormat="1"/>
    <row r="81" spans="1:47" s="191" customFormat="1" ht="6.9" hidden="1" customHeight="1">
      <c r="A81" s="169"/>
      <c r="B81" s="201"/>
      <c r="C81" s="202"/>
      <c r="D81" s="202"/>
      <c r="E81" s="202"/>
      <c r="F81" s="202"/>
      <c r="G81" s="202"/>
      <c r="H81" s="202"/>
      <c r="I81" s="202"/>
      <c r="J81" s="202"/>
      <c r="K81" s="202"/>
      <c r="L81" s="190"/>
      <c r="S81" s="169"/>
      <c r="T81" s="169"/>
      <c r="U81" s="169"/>
      <c r="V81" s="169"/>
      <c r="W81" s="169"/>
      <c r="X81" s="169"/>
      <c r="Y81" s="169"/>
      <c r="Z81" s="169"/>
      <c r="AA81" s="169"/>
      <c r="AB81" s="169"/>
      <c r="AC81" s="169"/>
      <c r="AD81" s="169"/>
      <c r="AE81" s="169"/>
    </row>
    <row r="82" spans="1:47" s="191" customFormat="1" ht="24.9" hidden="1" customHeight="1">
      <c r="A82" s="169"/>
      <c r="B82" s="168"/>
      <c r="C82" s="164" t="s">
        <v>104</v>
      </c>
      <c r="D82" s="169"/>
      <c r="E82" s="169"/>
      <c r="F82" s="169"/>
      <c r="G82" s="169"/>
      <c r="H82" s="169"/>
      <c r="I82" s="169"/>
      <c r="J82" s="169"/>
      <c r="K82" s="169"/>
      <c r="L82" s="190"/>
      <c r="S82" s="169"/>
      <c r="T82" s="169"/>
      <c r="U82" s="169"/>
      <c r="V82" s="169"/>
      <c r="W82" s="169"/>
      <c r="X82" s="169"/>
      <c r="Y82" s="169"/>
      <c r="Z82" s="169"/>
      <c r="AA82" s="169"/>
      <c r="AB82" s="169"/>
      <c r="AC82" s="169"/>
      <c r="AD82" s="169"/>
      <c r="AE82" s="169"/>
    </row>
    <row r="83" spans="1:47" s="191" customFormat="1" ht="6.9" hidden="1" customHeight="1">
      <c r="A83" s="169"/>
      <c r="B83" s="168"/>
      <c r="C83" s="169"/>
      <c r="D83" s="169"/>
      <c r="E83" s="169"/>
      <c r="F83" s="169"/>
      <c r="G83" s="169"/>
      <c r="H83" s="169"/>
      <c r="I83" s="169"/>
      <c r="J83" s="169"/>
      <c r="K83" s="169"/>
      <c r="L83" s="190"/>
      <c r="S83" s="169"/>
      <c r="T83" s="169"/>
      <c r="U83" s="169"/>
      <c r="V83" s="169"/>
      <c r="W83" s="169"/>
      <c r="X83" s="169"/>
      <c r="Y83" s="169"/>
      <c r="Z83" s="169"/>
      <c r="AA83" s="169"/>
      <c r="AB83" s="169"/>
      <c r="AC83" s="169"/>
      <c r="AD83" s="169"/>
      <c r="AE83" s="169"/>
    </row>
    <row r="84" spans="1:47" s="191" customFormat="1" ht="12" hidden="1" customHeight="1">
      <c r="A84" s="169"/>
      <c r="B84" s="168"/>
      <c r="C84" s="165" t="s">
        <v>14</v>
      </c>
      <c r="D84" s="169"/>
      <c r="E84" s="169"/>
      <c r="F84" s="169"/>
      <c r="G84" s="169"/>
      <c r="H84" s="169"/>
      <c r="I84" s="169"/>
      <c r="J84" s="169"/>
      <c r="K84" s="169"/>
      <c r="L84" s="190"/>
      <c r="S84" s="169"/>
      <c r="T84" s="169"/>
      <c r="U84" s="169"/>
      <c r="V84" s="169"/>
      <c r="W84" s="169"/>
      <c r="X84" s="169"/>
      <c r="Y84" s="169"/>
      <c r="Z84" s="169"/>
      <c r="AA84" s="169"/>
      <c r="AB84" s="169"/>
      <c r="AC84" s="169"/>
      <c r="AD84" s="169"/>
      <c r="AE84" s="169"/>
    </row>
    <row r="85" spans="1:47" s="191" customFormat="1" ht="16.5" hidden="1" customHeight="1">
      <c r="A85" s="169"/>
      <c r="B85" s="168"/>
      <c r="C85" s="169"/>
      <c r="D85" s="169"/>
      <c r="E85" s="166" t="str">
        <f>E7</f>
        <v>ETAPA JEN NSB</v>
      </c>
      <c r="F85" s="167"/>
      <c r="G85" s="167"/>
      <c r="H85" s="167"/>
      <c r="I85" s="169"/>
      <c r="J85" s="169"/>
      <c r="K85" s="169"/>
      <c r="L85" s="190"/>
      <c r="S85" s="169"/>
      <c r="T85" s="169"/>
      <c r="U85" s="169"/>
      <c r="V85" s="169"/>
      <c r="W85" s="169"/>
      <c r="X85" s="169"/>
      <c r="Y85" s="169"/>
      <c r="Z85" s="169"/>
      <c r="AA85" s="169"/>
      <c r="AB85" s="169"/>
      <c r="AC85" s="169"/>
      <c r="AD85" s="169"/>
      <c r="AE85" s="169"/>
    </row>
    <row r="86" spans="1:47" s="191" customFormat="1" ht="12" hidden="1" customHeight="1">
      <c r="A86" s="169"/>
      <c r="B86" s="168"/>
      <c r="C86" s="165" t="s">
        <v>94</v>
      </c>
      <c r="D86" s="169"/>
      <c r="E86" s="169"/>
      <c r="F86" s="169"/>
      <c r="G86" s="169"/>
      <c r="H86" s="169"/>
      <c r="I86" s="169"/>
      <c r="J86" s="169"/>
      <c r="K86" s="169"/>
      <c r="L86" s="190"/>
      <c r="S86" s="169"/>
      <c r="T86" s="169"/>
      <c r="U86" s="169"/>
      <c r="V86" s="169"/>
      <c r="W86" s="169"/>
      <c r="X86" s="169"/>
      <c r="Y86" s="169"/>
      <c r="Z86" s="169"/>
      <c r="AA86" s="169"/>
      <c r="AB86" s="169"/>
      <c r="AC86" s="169"/>
      <c r="AD86" s="169"/>
      <c r="AE86" s="169"/>
    </row>
    <row r="87" spans="1:47" s="191" customFormat="1" ht="30" hidden="1" customHeight="1">
      <c r="A87" s="169"/>
      <c r="B87" s="168"/>
      <c r="C87" s="169"/>
      <c r="D87" s="169"/>
      <c r="E87" s="170" t="str">
        <f>E9</f>
        <v>SO-05 - INSTALACE MĚŘÍCÍCH BODŮ A OSTATNÍCH BEZPEČNOSTNÍCH PRVKŮ</v>
      </c>
      <c r="F87" s="171"/>
      <c r="G87" s="171"/>
      <c r="H87" s="171"/>
      <c r="I87" s="169"/>
      <c r="J87" s="169"/>
      <c r="K87" s="169"/>
      <c r="L87" s="190"/>
      <c r="S87" s="169"/>
      <c r="T87" s="169"/>
      <c r="U87" s="169"/>
      <c r="V87" s="169"/>
      <c r="W87" s="169"/>
      <c r="X87" s="169"/>
      <c r="Y87" s="169"/>
      <c r="Z87" s="169"/>
      <c r="AA87" s="169"/>
      <c r="AB87" s="169"/>
      <c r="AC87" s="169"/>
      <c r="AD87" s="169"/>
      <c r="AE87" s="169"/>
    </row>
    <row r="88" spans="1:47" s="191" customFormat="1" ht="6.9" hidden="1" customHeight="1">
      <c r="A88" s="169"/>
      <c r="B88" s="168"/>
      <c r="C88" s="169"/>
      <c r="D88" s="169"/>
      <c r="E88" s="169"/>
      <c r="F88" s="169"/>
      <c r="G88" s="169"/>
      <c r="H88" s="169"/>
      <c r="I88" s="169"/>
      <c r="J88" s="169"/>
      <c r="K88" s="169"/>
      <c r="L88" s="190"/>
      <c r="S88" s="169"/>
      <c r="T88" s="169"/>
      <c r="U88" s="169"/>
      <c r="V88" s="169"/>
      <c r="W88" s="169"/>
      <c r="X88" s="169"/>
      <c r="Y88" s="169"/>
      <c r="Z88" s="169"/>
      <c r="AA88" s="169"/>
      <c r="AB88" s="169"/>
      <c r="AC88" s="169"/>
      <c r="AD88" s="169"/>
      <c r="AE88" s="169"/>
    </row>
    <row r="89" spans="1:47" s="191" customFormat="1" ht="12" hidden="1" customHeight="1">
      <c r="A89" s="169"/>
      <c r="B89" s="168"/>
      <c r="C89" s="165" t="s">
        <v>18</v>
      </c>
      <c r="D89" s="169"/>
      <c r="E89" s="169"/>
      <c r="F89" s="172" t="str">
        <f>F12</f>
        <v>FLASCHARŮV DŮL</v>
      </c>
      <c r="G89" s="169"/>
      <c r="H89" s="169"/>
      <c r="I89" s="165" t="s">
        <v>20</v>
      </c>
      <c r="J89" s="173" t="str">
        <f>IF(J12="","",J12)</f>
        <v>23. 6. 2025</v>
      </c>
      <c r="K89" s="169"/>
      <c r="L89" s="190"/>
      <c r="S89" s="169"/>
      <c r="T89" s="169"/>
      <c r="U89" s="169"/>
      <c r="V89" s="169"/>
      <c r="W89" s="169"/>
      <c r="X89" s="169"/>
      <c r="Y89" s="169"/>
      <c r="Z89" s="169"/>
      <c r="AA89" s="169"/>
      <c r="AB89" s="169"/>
      <c r="AC89" s="169"/>
      <c r="AD89" s="169"/>
      <c r="AE89" s="169"/>
    </row>
    <row r="90" spans="1:47" s="191" customFormat="1" ht="6.9" hidden="1" customHeight="1">
      <c r="A90" s="169"/>
      <c r="B90" s="168"/>
      <c r="C90" s="169"/>
      <c r="D90" s="169"/>
      <c r="E90" s="169"/>
      <c r="F90" s="169"/>
      <c r="G90" s="169"/>
      <c r="H90" s="169"/>
      <c r="I90" s="169"/>
      <c r="J90" s="169"/>
      <c r="K90" s="169"/>
      <c r="L90" s="190"/>
      <c r="S90" s="169"/>
      <c r="T90" s="169"/>
      <c r="U90" s="169"/>
      <c r="V90" s="169"/>
      <c r="W90" s="169"/>
      <c r="X90" s="169"/>
      <c r="Y90" s="169"/>
      <c r="Z90" s="169"/>
      <c r="AA90" s="169"/>
      <c r="AB90" s="169"/>
      <c r="AC90" s="169"/>
      <c r="AD90" s="169"/>
      <c r="AE90" s="169"/>
    </row>
    <row r="91" spans="1:47" s="191" customFormat="1" ht="15.15" hidden="1" customHeight="1">
      <c r="A91" s="169"/>
      <c r="B91" s="168"/>
      <c r="C91" s="165" t="s">
        <v>22</v>
      </c>
      <c r="D91" s="169"/>
      <c r="E91" s="169"/>
      <c r="F91" s="172" t="str">
        <f>E15</f>
        <v>MĚSTO ODRY</v>
      </c>
      <c r="G91" s="169"/>
      <c r="H91" s="169"/>
      <c r="I91" s="165" t="s">
        <v>26</v>
      </c>
      <c r="J91" s="203" t="str">
        <f>E21</f>
        <v>Ing. ALOIS KVĚŤÁK</v>
      </c>
      <c r="K91" s="169"/>
      <c r="L91" s="190"/>
      <c r="S91" s="169"/>
      <c r="T91" s="169"/>
      <c r="U91" s="169"/>
      <c r="V91" s="169"/>
      <c r="W91" s="169"/>
      <c r="X91" s="169"/>
      <c r="Y91" s="169"/>
      <c r="Z91" s="169"/>
      <c r="AA91" s="169"/>
      <c r="AB91" s="169"/>
      <c r="AC91" s="169"/>
      <c r="AD91" s="169"/>
      <c r="AE91" s="169"/>
    </row>
    <row r="92" spans="1:47" s="191" customFormat="1" ht="15.15" hidden="1" customHeight="1">
      <c r="A92" s="169"/>
      <c r="B92" s="168"/>
      <c r="C92" s="165" t="s">
        <v>25</v>
      </c>
      <c r="D92" s="169"/>
      <c r="E92" s="169"/>
      <c r="F92" s="172" t="str">
        <f>IF(E18="","",E18)</f>
        <v xml:space="preserve"> </v>
      </c>
      <c r="G92" s="169"/>
      <c r="H92" s="169"/>
      <c r="I92" s="165" t="s">
        <v>28</v>
      </c>
      <c r="J92" s="203" t="str">
        <f>E24</f>
        <v>Ing. ALOIS KVĚŤÁK</v>
      </c>
      <c r="K92" s="169"/>
      <c r="L92" s="190"/>
      <c r="S92" s="169"/>
      <c r="T92" s="169"/>
      <c r="U92" s="169"/>
      <c r="V92" s="169"/>
      <c r="W92" s="169"/>
      <c r="X92" s="169"/>
      <c r="Y92" s="169"/>
      <c r="Z92" s="169"/>
      <c r="AA92" s="169"/>
      <c r="AB92" s="169"/>
      <c r="AC92" s="169"/>
      <c r="AD92" s="169"/>
      <c r="AE92" s="169"/>
    </row>
    <row r="93" spans="1:47" s="191" customFormat="1" ht="10.35" hidden="1" customHeight="1">
      <c r="A93" s="169"/>
      <c r="B93" s="168"/>
      <c r="C93" s="169"/>
      <c r="D93" s="169"/>
      <c r="E93" s="169"/>
      <c r="F93" s="169"/>
      <c r="G93" s="169"/>
      <c r="H93" s="169"/>
      <c r="I93" s="169"/>
      <c r="J93" s="169"/>
      <c r="K93" s="169"/>
      <c r="L93" s="190"/>
      <c r="S93" s="169"/>
      <c r="T93" s="169"/>
      <c r="U93" s="169"/>
      <c r="V93" s="169"/>
      <c r="W93" s="169"/>
      <c r="X93" s="169"/>
      <c r="Y93" s="169"/>
      <c r="Z93" s="169"/>
      <c r="AA93" s="169"/>
      <c r="AB93" s="169"/>
      <c r="AC93" s="169"/>
      <c r="AD93" s="169"/>
      <c r="AE93" s="169"/>
    </row>
    <row r="94" spans="1:47" s="191" customFormat="1" ht="29.25" hidden="1" customHeight="1">
      <c r="A94" s="169"/>
      <c r="B94" s="168"/>
      <c r="C94" s="204" t="s">
        <v>105</v>
      </c>
      <c r="D94" s="184"/>
      <c r="E94" s="184"/>
      <c r="F94" s="184"/>
      <c r="G94" s="184"/>
      <c r="H94" s="184"/>
      <c r="I94" s="184"/>
      <c r="J94" s="205" t="s">
        <v>106</v>
      </c>
      <c r="K94" s="184"/>
      <c r="L94" s="190"/>
      <c r="S94" s="169"/>
      <c r="T94" s="169"/>
      <c r="U94" s="169"/>
      <c r="V94" s="169"/>
      <c r="W94" s="169"/>
      <c r="X94" s="169"/>
      <c r="Y94" s="169"/>
      <c r="Z94" s="169"/>
      <c r="AA94" s="169"/>
      <c r="AB94" s="169"/>
      <c r="AC94" s="169"/>
      <c r="AD94" s="169"/>
      <c r="AE94" s="169"/>
    </row>
    <row r="95" spans="1:47" s="191" customFormat="1" ht="10.35" hidden="1" customHeight="1">
      <c r="A95" s="169"/>
      <c r="B95" s="168"/>
      <c r="C95" s="169"/>
      <c r="D95" s="169"/>
      <c r="E95" s="169"/>
      <c r="F95" s="169"/>
      <c r="G95" s="169"/>
      <c r="H95" s="169"/>
      <c r="I95" s="169"/>
      <c r="J95" s="169"/>
      <c r="K95" s="169"/>
      <c r="L95" s="190"/>
      <c r="S95" s="169"/>
      <c r="T95" s="169"/>
      <c r="U95" s="169"/>
      <c r="V95" s="169"/>
      <c r="W95" s="169"/>
      <c r="X95" s="169"/>
      <c r="Y95" s="169"/>
      <c r="Z95" s="169"/>
      <c r="AA95" s="169"/>
      <c r="AB95" s="169"/>
      <c r="AC95" s="169"/>
      <c r="AD95" s="169"/>
      <c r="AE95" s="169"/>
    </row>
    <row r="96" spans="1:47" s="191" customFormat="1" ht="22.8" hidden="1" customHeight="1">
      <c r="A96" s="169"/>
      <c r="B96" s="168"/>
      <c r="C96" s="206" t="s">
        <v>107</v>
      </c>
      <c r="D96" s="169"/>
      <c r="E96" s="169"/>
      <c r="F96" s="169"/>
      <c r="G96" s="169"/>
      <c r="H96" s="169"/>
      <c r="I96" s="169"/>
      <c r="J96" s="179">
        <f>J123</f>
        <v>0</v>
      </c>
      <c r="K96" s="169"/>
      <c r="L96" s="190"/>
      <c r="S96" s="169"/>
      <c r="T96" s="169"/>
      <c r="U96" s="169"/>
      <c r="V96" s="169"/>
      <c r="W96" s="169"/>
      <c r="X96" s="169"/>
      <c r="Y96" s="169"/>
      <c r="Z96" s="169"/>
      <c r="AA96" s="169"/>
      <c r="AB96" s="169"/>
      <c r="AC96" s="169"/>
      <c r="AD96" s="169"/>
      <c r="AE96" s="169"/>
      <c r="AU96" s="246" t="s">
        <v>108</v>
      </c>
    </row>
    <row r="97" spans="1:31" s="208" customFormat="1" ht="24.9" hidden="1" customHeight="1">
      <c r="B97" s="207"/>
      <c r="D97" s="209" t="s">
        <v>210</v>
      </c>
      <c r="E97" s="210"/>
      <c r="F97" s="210"/>
      <c r="G97" s="210"/>
      <c r="H97" s="210"/>
      <c r="I97" s="210"/>
      <c r="J97" s="211">
        <f>J124</f>
        <v>0</v>
      </c>
      <c r="L97" s="207"/>
    </row>
    <row r="98" spans="1:31" s="213" customFormat="1" ht="19.95" hidden="1" customHeight="1">
      <c r="B98" s="212"/>
      <c r="D98" s="214" t="s">
        <v>211</v>
      </c>
      <c r="E98" s="215"/>
      <c r="F98" s="215"/>
      <c r="G98" s="215"/>
      <c r="H98" s="215"/>
      <c r="I98" s="215"/>
      <c r="J98" s="216">
        <f>J125</f>
        <v>0</v>
      </c>
      <c r="L98" s="212"/>
    </row>
    <row r="99" spans="1:31" s="208" customFormat="1" ht="24.9" hidden="1" customHeight="1">
      <c r="B99" s="207"/>
      <c r="D99" s="209" t="s">
        <v>216</v>
      </c>
      <c r="E99" s="210"/>
      <c r="F99" s="210"/>
      <c r="G99" s="210"/>
      <c r="H99" s="210"/>
      <c r="I99" s="210"/>
      <c r="J99" s="211">
        <f>J132</f>
        <v>0</v>
      </c>
      <c r="L99" s="207"/>
    </row>
    <row r="100" spans="1:31" s="213" customFormat="1" ht="19.95" hidden="1" customHeight="1">
      <c r="B100" s="212"/>
      <c r="D100" s="214" t="s">
        <v>469</v>
      </c>
      <c r="E100" s="215"/>
      <c r="F100" s="215"/>
      <c r="G100" s="215"/>
      <c r="H100" s="215"/>
      <c r="I100" s="215"/>
      <c r="J100" s="216">
        <f>J133</f>
        <v>0</v>
      </c>
      <c r="L100" s="212"/>
    </row>
    <row r="101" spans="1:31" s="208" customFormat="1" ht="24.9" hidden="1" customHeight="1">
      <c r="B101" s="207"/>
      <c r="D101" s="209" t="s">
        <v>219</v>
      </c>
      <c r="E101" s="210"/>
      <c r="F101" s="210"/>
      <c r="G101" s="210"/>
      <c r="H101" s="210"/>
      <c r="I101" s="210"/>
      <c r="J101" s="211">
        <f>J138</f>
        <v>0</v>
      </c>
      <c r="L101" s="207"/>
    </row>
    <row r="102" spans="1:31" s="208" customFormat="1" ht="24.9" hidden="1" customHeight="1">
      <c r="B102" s="207"/>
      <c r="D102" s="209" t="s">
        <v>220</v>
      </c>
      <c r="E102" s="210"/>
      <c r="F102" s="210"/>
      <c r="G102" s="210"/>
      <c r="H102" s="210"/>
      <c r="I102" s="210"/>
      <c r="J102" s="211">
        <f>J141</f>
        <v>0</v>
      </c>
      <c r="L102" s="207"/>
    </row>
    <row r="103" spans="1:31" s="213" customFormat="1" ht="19.95" hidden="1" customHeight="1">
      <c r="B103" s="212"/>
      <c r="D103" s="214" t="s">
        <v>221</v>
      </c>
      <c r="E103" s="215"/>
      <c r="F103" s="215"/>
      <c r="G103" s="215"/>
      <c r="H103" s="215"/>
      <c r="I103" s="215"/>
      <c r="J103" s="216">
        <f>J142</f>
        <v>0</v>
      </c>
      <c r="L103" s="212"/>
    </row>
    <row r="104" spans="1:31" s="191" customFormat="1" ht="21.75" hidden="1" customHeight="1">
      <c r="A104" s="169"/>
      <c r="B104" s="168"/>
      <c r="C104" s="169"/>
      <c r="D104" s="169"/>
      <c r="E104" s="169"/>
      <c r="F104" s="169"/>
      <c r="G104" s="169"/>
      <c r="H104" s="169"/>
      <c r="I104" s="169"/>
      <c r="J104" s="169"/>
      <c r="K104" s="169"/>
      <c r="L104" s="190"/>
      <c r="S104" s="169"/>
      <c r="T104" s="169"/>
      <c r="U104" s="169"/>
      <c r="V104" s="169"/>
      <c r="W104" s="169"/>
      <c r="X104" s="169"/>
      <c r="Y104" s="169"/>
      <c r="Z104" s="169"/>
      <c r="AA104" s="169"/>
      <c r="AB104" s="169"/>
      <c r="AC104" s="169"/>
      <c r="AD104" s="169"/>
      <c r="AE104" s="169"/>
    </row>
    <row r="105" spans="1:31" s="191" customFormat="1" ht="6.9" hidden="1" customHeight="1">
      <c r="A105" s="169"/>
      <c r="B105" s="199"/>
      <c r="C105" s="200"/>
      <c r="D105" s="200"/>
      <c r="E105" s="200"/>
      <c r="F105" s="200"/>
      <c r="G105" s="200"/>
      <c r="H105" s="200"/>
      <c r="I105" s="200"/>
      <c r="J105" s="200"/>
      <c r="K105" s="200"/>
      <c r="L105" s="190"/>
      <c r="S105" s="169"/>
      <c r="T105" s="169"/>
      <c r="U105" s="169"/>
      <c r="V105" s="169"/>
      <c r="W105" s="169"/>
      <c r="X105" s="169"/>
      <c r="Y105" s="169"/>
      <c r="Z105" s="169"/>
      <c r="AA105" s="169"/>
      <c r="AB105" s="169"/>
      <c r="AC105" s="169"/>
      <c r="AD105" s="169"/>
      <c r="AE105" s="169"/>
    </row>
    <row r="106" spans="1:31" s="84" customFormat="1" ht="10.199999999999999" hidden="1"/>
    <row r="107" spans="1:31" s="84" customFormat="1" ht="10.199999999999999" hidden="1"/>
    <row r="108" spans="1:31" s="84" customFormat="1" ht="10.199999999999999" hidden="1"/>
    <row r="109" spans="1:31" s="191" customFormat="1" ht="6.9" customHeight="1">
      <c r="A109" s="169"/>
      <c r="B109" s="201"/>
      <c r="C109" s="202"/>
      <c r="D109" s="202"/>
      <c r="E109" s="202"/>
      <c r="F109" s="202"/>
      <c r="G109" s="202"/>
      <c r="H109" s="202"/>
      <c r="I109" s="202"/>
      <c r="J109" s="202"/>
      <c r="K109" s="202"/>
      <c r="L109" s="190"/>
      <c r="S109" s="169"/>
      <c r="T109" s="169"/>
      <c r="U109" s="169"/>
      <c r="V109" s="169"/>
      <c r="W109" s="169"/>
      <c r="X109" s="169"/>
      <c r="Y109" s="169"/>
      <c r="Z109" s="169"/>
      <c r="AA109" s="169"/>
      <c r="AB109" s="169"/>
      <c r="AC109" s="169"/>
      <c r="AD109" s="169"/>
      <c r="AE109" s="169"/>
    </row>
    <row r="110" spans="1:31" s="191" customFormat="1" ht="24.9" customHeight="1">
      <c r="A110" s="169"/>
      <c r="B110" s="168"/>
      <c r="C110" s="164" t="s">
        <v>116</v>
      </c>
      <c r="D110" s="169"/>
      <c r="E110" s="169"/>
      <c r="F110" s="169"/>
      <c r="G110" s="169"/>
      <c r="H110" s="169"/>
      <c r="I110" s="169"/>
      <c r="J110" s="169"/>
      <c r="K110" s="169"/>
      <c r="L110" s="190"/>
      <c r="S110" s="169"/>
      <c r="T110" s="169"/>
      <c r="U110" s="169"/>
      <c r="V110" s="169"/>
      <c r="W110" s="169"/>
      <c r="X110" s="169"/>
      <c r="Y110" s="169"/>
      <c r="Z110" s="169"/>
      <c r="AA110" s="169"/>
      <c r="AB110" s="169"/>
      <c r="AC110" s="169"/>
      <c r="AD110" s="169"/>
      <c r="AE110" s="169"/>
    </row>
    <row r="111" spans="1:31" s="191" customFormat="1" ht="6.9" customHeight="1">
      <c r="A111" s="169"/>
      <c r="B111" s="168"/>
      <c r="C111" s="169"/>
      <c r="D111" s="169"/>
      <c r="E111" s="169"/>
      <c r="F111" s="169"/>
      <c r="G111" s="169"/>
      <c r="H111" s="169"/>
      <c r="I111" s="169"/>
      <c r="J111" s="169"/>
      <c r="K111" s="169"/>
      <c r="L111" s="190"/>
      <c r="S111" s="169"/>
      <c r="T111" s="169"/>
      <c r="U111" s="169"/>
      <c r="V111" s="169"/>
      <c r="W111" s="169"/>
      <c r="X111" s="169"/>
      <c r="Y111" s="169"/>
      <c r="Z111" s="169"/>
      <c r="AA111" s="169"/>
      <c r="AB111" s="169"/>
      <c r="AC111" s="169"/>
      <c r="AD111" s="169"/>
      <c r="AE111" s="169"/>
    </row>
    <row r="112" spans="1:31" s="191" customFormat="1" ht="12" customHeight="1">
      <c r="A112" s="169"/>
      <c r="B112" s="168"/>
      <c r="C112" s="165" t="s">
        <v>14</v>
      </c>
      <c r="D112" s="169"/>
      <c r="E112" s="169"/>
      <c r="F112" s="169"/>
      <c r="G112" s="169"/>
      <c r="H112" s="169"/>
      <c r="I112" s="169"/>
      <c r="J112" s="169"/>
      <c r="K112" s="169"/>
      <c r="L112" s="190"/>
      <c r="S112" s="169"/>
      <c r="T112" s="169"/>
      <c r="U112" s="169"/>
      <c r="V112" s="169"/>
      <c r="W112" s="169"/>
      <c r="X112" s="169"/>
      <c r="Y112" s="169"/>
      <c r="Z112" s="169"/>
      <c r="AA112" s="169"/>
      <c r="AB112" s="169"/>
      <c r="AC112" s="169"/>
      <c r="AD112" s="169"/>
      <c r="AE112" s="169"/>
    </row>
    <row r="113" spans="1:65" s="191" customFormat="1" ht="16.5" customHeight="1">
      <c r="A113" s="169"/>
      <c r="B113" s="168"/>
      <c r="C113" s="169"/>
      <c r="D113" s="169"/>
      <c r="E113" s="166" t="str">
        <f>E7</f>
        <v>ETAPA JEN NSB</v>
      </c>
      <c r="F113" s="167"/>
      <c r="G113" s="167"/>
      <c r="H113" s="167"/>
      <c r="I113" s="169"/>
      <c r="J113" s="169"/>
      <c r="K113" s="169"/>
      <c r="L113" s="190"/>
      <c r="S113" s="169"/>
      <c r="T113" s="169"/>
      <c r="U113" s="169"/>
      <c r="V113" s="169"/>
      <c r="W113" s="169"/>
      <c r="X113" s="169"/>
      <c r="Y113" s="169"/>
      <c r="Z113" s="169"/>
      <c r="AA113" s="169"/>
      <c r="AB113" s="169"/>
      <c r="AC113" s="169"/>
      <c r="AD113" s="169"/>
      <c r="AE113" s="169"/>
    </row>
    <row r="114" spans="1:65" s="191" customFormat="1" ht="12" customHeight="1">
      <c r="A114" s="169"/>
      <c r="B114" s="168"/>
      <c r="C114" s="165" t="s">
        <v>94</v>
      </c>
      <c r="D114" s="169"/>
      <c r="E114" s="169"/>
      <c r="F114" s="169"/>
      <c r="G114" s="169"/>
      <c r="H114" s="169"/>
      <c r="I114" s="169"/>
      <c r="J114" s="169"/>
      <c r="K114" s="169"/>
      <c r="L114" s="190"/>
      <c r="S114" s="169"/>
      <c r="T114" s="169"/>
      <c r="U114" s="169"/>
      <c r="V114" s="169"/>
      <c r="W114" s="169"/>
      <c r="X114" s="169"/>
      <c r="Y114" s="169"/>
      <c r="Z114" s="169"/>
      <c r="AA114" s="169"/>
      <c r="AB114" s="169"/>
      <c r="AC114" s="169"/>
      <c r="AD114" s="169"/>
      <c r="AE114" s="169"/>
    </row>
    <row r="115" spans="1:65" s="191" customFormat="1" ht="30" customHeight="1">
      <c r="A115" s="169"/>
      <c r="B115" s="168"/>
      <c r="C115" s="169"/>
      <c r="D115" s="169"/>
      <c r="E115" s="170" t="str">
        <f>E9</f>
        <v>SO-05 - INSTALACE MĚŘÍCÍCH BODŮ A OSTATNÍCH BEZPEČNOSTNÍCH PRVKŮ</v>
      </c>
      <c r="F115" s="171"/>
      <c r="G115" s="171"/>
      <c r="H115" s="171"/>
      <c r="I115" s="169"/>
      <c r="J115" s="169"/>
      <c r="K115" s="169"/>
      <c r="L115" s="190"/>
      <c r="S115" s="169"/>
      <c r="T115" s="169"/>
      <c r="U115" s="169"/>
      <c r="V115" s="169"/>
      <c r="W115" s="169"/>
      <c r="X115" s="169"/>
      <c r="Y115" s="169"/>
      <c r="Z115" s="169"/>
      <c r="AA115" s="169"/>
      <c r="AB115" s="169"/>
      <c r="AC115" s="169"/>
      <c r="AD115" s="169"/>
      <c r="AE115" s="169"/>
    </row>
    <row r="116" spans="1:65" s="191" customFormat="1" ht="6.9" customHeight="1">
      <c r="A116" s="169"/>
      <c r="B116" s="168"/>
      <c r="C116" s="169"/>
      <c r="D116" s="169"/>
      <c r="E116" s="169"/>
      <c r="F116" s="169"/>
      <c r="G116" s="169"/>
      <c r="H116" s="169"/>
      <c r="I116" s="169"/>
      <c r="J116" s="169"/>
      <c r="K116" s="169"/>
      <c r="L116" s="190"/>
      <c r="S116" s="169"/>
      <c r="T116" s="169"/>
      <c r="U116" s="169"/>
      <c r="V116" s="169"/>
      <c r="W116" s="169"/>
      <c r="X116" s="169"/>
      <c r="Y116" s="169"/>
      <c r="Z116" s="169"/>
      <c r="AA116" s="169"/>
      <c r="AB116" s="169"/>
      <c r="AC116" s="169"/>
      <c r="AD116" s="169"/>
      <c r="AE116" s="169"/>
    </row>
    <row r="117" spans="1:65" s="191" customFormat="1" ht="12" customHeight="1">
      <c r="A117" s="169"/>
      <c r="B117" s="168"/>
      <c r="C117" s="165" t="s">
        <v>18</v>
      </c>
      <c r="D117" s="169"/>
      <c r="E117" s="169"/>
      <c r="F117" s="172" t="str">
        <f>F12</f>
        <v>FLASCHARŮV DŮL</v>
      </c>
      <c r="G117" s="169"/>
      <c r="H117" s="169"/>
      <c r="I117" s="165" t="s">
        <v>20</v>
      </c>
      <c r="J117" s="173" t="str">
        <f>IF(J12="","",J12)</f>
        <v>23. 6. 2025</v>
      </c>
      <c r="K117" s="169"/>
      <c r="L117" s="190"/>
      <c r="S117" s="169"/>
      <c r="T117" s="169"/>
      <c r="U117" s="169"/>
      <c r="V117" s="169"/>
      <c r="W117" s="169"/>
      <c r="X117" s="169"/>
      <c r="Y117" s="169"/>
      <c r="Z117" s="169"/>
      <c r="AA117" s="169"/>
      <c r="AB117" s="169"/>
      <c r="AC117" s="169"/>
      <c r="AD117" s="169"/>
      <c r="AE117" s="169"/>
    </row>
    <row r="118" spans="1:65" s="191" customFormat="1" ht="6.9" customHeight="1">
      <c r="A118" s="169"/>
      <c r="B118" s="168"/>
      <c r="C118" s="169"/>
      <c r="D118" s="169"/>
      <c r="E118" s="169"/>
      <c r="F118" s="169"/>
      <c r="G118" s="169"/>
      <c r="H118" s="169"/>
      <c r="I118" s="169"/>
      <c r="J118" s="169"/>
      <c r="K118" s="169"/>
      <c r="L118" s="190"/>
      <c r="S118" s="169"/>
      <c r="T118" s="169"/>
      <c r="U118" s="169"/>
      <c r="V118" s="169"/>
      <c r="W118" s="169"/>
      <c r="X118" s="169"/>
      <c r="Y118" s="169"/>
      <c r="Z118" s="169"/>
      <c r="AA118" s="169"/>
      <c r="AB118" s="169"/>
      <c r="AC118" s="169"/>
      <c r="AD118" s="169"/>
      <c r="AE118" s="169"/>
    </row>
    <row r="119" spans="1:65" s="191" customFormat="1" ht="15.15" customHeight="1">
      <c r="A119" s="169"/>
      <c r="B119" s="168"/>
      <c r="C119" s="165" t="s">
        <v>22</v>
      </c>
      <c r="D119" s="169"/>
      <c r="E119" s="169"/>
      <c r="F119" s="172" t="str">
        <f>E15</f>
        <v>MĚSTO ODRY</v>
      </c>
      <c r="G119" s="169"/>
      <c r="H119" s="169"/>
      <c r="I119" s="165" t="s">
        <v>26</v>
      </c>
      <c r="J119" s="203" t="str">
        <f>E21</f>
        <v>Ing. ALOIS KVĚŤÁK</v>
      </c>
      <c r="K119" s="169"/>
      <c r="L119" s="190"/>
      <c r="S119" s="169"/>
      <c r="T119" s="169"/>
      <c r="U119" s="169"/>
      <c r="V119" s="169"/>
      <c r="W119" s="169"/>
      <c r="X119" s="169"/>
      <c r="Y119" s="169"/>
      <c r="Z119" s="169"/>
      <c r="AA119" s="169"/>
      <c r="AB119" s="169"/>
      <c r="AC119" s="169"/>
      <c r="AD119" s="169"/>
      <c r="AE119" s="169"/>
    </row>
    <row r="120" spans="1:65" s="191" customFormat="1" ht="15.15" customHeight="1">
      <c r="A120" s="169"/>
      <c r="B120" s="168"/>
      <c r="C120" s="165" t="s">
        <v>25</v>
      </c>
      <c r="D120" s="169"/>
      <c r="E120" s="169"/>
      <c r="F120" s="172" t="str">
        <f>IF(E18="","",E18)</f>
        <v xml:space="preserve"> </v>
      </c>
      <c r="G120" s="169"/>
      <c r="H120" s="169"/>
      <c r="I120" s="165" t="s">
        <v>28</v>
      </c>
      <c r="J120" s="203" t="str">
        <f>E24</f>
        <v>Ing. ALOIS KVĚŤÁK</v>
      </c>
      <c r="K120" s="169"/>
      <c r="L120" s="190"/>
      <c r="S120" s="169"/>
      <c r="T120" s="169"/>
      <c r="U120" s="169"/>
      <c r="V120" s="169"/>
      <c r="W120" s="169"/>
      <c r="X120" s="169"/>
      <c r="Y120" s="169"/>
      <c r="Z120" s="169"/>
      <c r="AA120" s="169"/>
      <c r="AB120" s="169"/>
      <c r="AC120" s="169"/>
      <c r="AD120" s="169"/>
      <c r="AE120" s="169"/>
    </row>
    <row r="121" spans="1:65" s="191" customFormat="1" ht="10.35" customHeight="1">
      <c r="A121" s="169"/>
      <c r="B121" s="168"/>
      <c r="C121" s="169"/>
      <c r="D121" s="169"/>
      <c r="E121" s="169"/>
      <c r="F121" s="169"/>
      <c r="G121" s="169"/>
      <c r="H121" s="169"/>
      <c r="I121" s="169"/>
      <c r="J121" s="169"/>
      <c r="K121" s="169"/>
      <c r="L121" s="190"/>
      <c r="S121" s="169"/>
      <c r="T121" s="169"/>
      <c r="U121" s="169"/>
      <c r="V121" s="169"/>
      <c r="W121" s="169"/>
      <c r="X121" s="169"/>
      <c r="Y121" s="169"/>
      <c r="Z121" s="169"/>
      <c r="AA121" s="169"/>
      <c r="AB121" s="169"/>
      <c r="AC121" s="169"/>
      <c r="AD121" s="169"/>
      <c r="AE121" s="169"/>
    </row>
    <row r="122" spans="1:65" s="257" customFormat="1" ht="29.25" customHeight="1">
      <c r="A122" s="243"/>
      <c r="B122" s="217"/>
      <c r="C122" s="218" t="s">
        <v>117</v>
      </c>
      <c r="D122" s="219" t="s">
        <v>55</v>
      </c>
      <c r="E122" s="219" t="s">
        <v>51</v>
      </c>
      <c r="F122" s="219" t="s">
        <v>52</v>
      </c>
      <c r="G122" s="219" t="s">
        <v>118</v>
      </c>
      <c r="H122" s="219" t="s">
        <v>119</v>
      </c>
      <c r="I122" s="219" t="s">
        <v>120</v>
      </c>
      <c r="J122" s="220" t="s">
        <v>106</v>
      </c>
      <c r="K122" s="252" t="s">
        <v>121</v>
      </c>
      <c r="L122" s="253"/>
      <c r="M122" s="254" t="s">
        <v>1</v>
      </c>
      <c r="N122" s="255" t="s">
        <v>34</v>
      </c>
      <c r="O122" s="255" t="s">
        <v>122</v>
      </c>
      <c r="P122" s="255" t="s">
        <v>123</v>
      </c>
      <c r="Q122" s="255" t="s">
        <v>124</v>
      </c>
      <c r="R122" s="255" t="s">
        <v>125</v>
      </c>
      <c r="S122" s="255" t="s">
        <v>126</v>
      </c>
      <c r="T122" s="256" t="s">
        <v>127</v>
      </c>
      <c r="U122" s="243"/>
      <c r="V122" s="243"/>
      <c r="W122" s="243"/>
      <c r="X122" s="243"/>
      <c r="Y122" s="243"/>
      <c r="Z122" s="243"/>
      <c r="AA122" s="243"/>
      <c r="AB122" s="243"/>
      <c r="AC122" s="243"/>
      <c r="AD122" s="243"/>
      <c r="AE122" s="243"/>
    </row>
    <row r="123" spans="1:65" s="191" customFormat="1" ht="22.8" customHeight="1">
      <c r="A123" s="169"/>
      <c r="B123" s="168"/>
      <c r="C123" s="221" t="s">
        <v>128</v>
      </c>
      <c r="D123" s="169"/>
      <c r="E123" s="169"/>
      <c r="F123" s="169"/>
      <c r="G123" s="169"/>
      <c r="H123" s="169"/>
      <c r="I123" s="169"/>
      <c r="J123" s="222">
        <f>BK123</f>
        <v>0</v>
      </c>
      <c r="K123" s="169"/>
      <c r="L123" s="168"/>
      <c r="M123" s="258"/>
      <c r="N123" s="259"/>
      <c r="O123" s="177"/>
      <c r="P123" s="260">
        <f>P124+P132+P138+P141</f>
        <v>59.871020000000001</v>
      </c>
      <c r="Q123" s="177"/>
      <c r="R123" s="260">
        <f>R124+R132+R138+R141</f>
        <v>0.75918839999999999</v>
      </c>
      <c r="S123" s="177"/>
      <c r="T123" s="261">
        <f>T124+T132+T138+T141</f>
        <v>0</v>
      </c>
      <c r="U123" s="169"/>
      <c r="V123" s="169"/>
      <c r="W123" s="169"/>
      <c r="X123" s="169"/>
      <c r="Y123" s="169"/>
      <c r="Z123" s="169"/>
      <c r="AA123" s="169"/>
      <c r="AB123" s="169"/>
      <c r="AC123" s="169"/>
      <c r="AD123" s="169"/>
      <c r="AE123" s="169"/>
      <c r="AT123" s="246" t="s">
        <v>69</v>
      </c>
      <c r="AU123" s="246" t="s">
        <v>108</v>
      </c>
      <c r="BK123" s="262">
        <f>BK124+BK132+BK138+BK141</f>
        <v>0</v>
      </c>
    </row>
    <row r="124" spans="1:65" s="159" customFormat="1" ht="25.95" customHeight="1">
      <c r="B124" s="223"/>
      <c r="D124" s="224" t="s">
        <v>69</v>
      </c>
      <c r="E124" s="225" t="s">
        <v>223</v>
      </c>
      <c r="F124" s="225" t="s">
        <v>224</v>
      </c>
      <c r="J124" s="226">
        <f>BK124</f>
        <v>0</v>
      </c>
      <c r="L124" s="223"/>
      <c r="M124" s="263"/>
      <c r="N124" s="264"/>
      <c r="O124" s="264"/>
      <c r="P124" s="265">
        <f>P125</f>
        <v>2.7700000000000005</v>
      </c>
      <c r="Q124" s="264"/>
      <c r="R124" s="265">
        <f>R125</f>
        <v>0.74739999999999995</v>
      </c>
      <c r="S124" s="264"/>
      <c r="T124" s="266">
        <f>T125</f>
        <v>0</v>
      </c>
      <c r="AR124" s="224" t="s">
        <v>78</v>
      </c>
      <c r="AT124" s="267" t="s">
        <v>69</v>
      </c>
      <c r="AU124" s="267" t="s">
        <v>70</v>
      </c>
      <c r="AY124" s="224" t="s">
        <v>132</v>
      </c>
      <c r="BK124" s="268">
        <f>BK125</f>
        <v>0</v>
      </c>
    </row>
    <row r="125" spans="1:65" s="159" customFormat="1" ht="22.8" customHeight="1">
      <c r="B125" s="223"/>
      <c r="D125" s="224" t="s">
        <v>69</v>
      </c>
      <c r="E125" s="227" t="s">
        <v>78</v>
      </c>
      <c r="F125" s="227" t="s">
        <v>225</v>
      </c>
      <c r="J125" s="228">
        <f>BK125</f>
        <v>0</v>
      </c>
      <c r="L125" s="223"/>
      <c r="M125" s="263"/>
      <c r="N125" s="264"/>
      <c r="O125" s="264"/>
      <c r="P125" s="265">
        <f>SUM(P126:P131)</f>
        <v>2.7700000000000005</v>
      </c>
      <c r="Q125" s="264"/>
      <c r="R125" s="265">
        <f>SUM(R126:R131)</f>
        <v>0.74739999999999995</v>
      </c>
      <c r="S125" s="264"/>
      <c r="T125" s="266">
        <f>SUM(T126:T131)</f>
        <v>0</v>
      </c>
      <c r="AR125" s="224" t="s">
        <v>78</v>
      </c>
      <c r="AT125" s="267" t="s">
        <v>69</v>
      </c>
      <c r="AU125" s="267" t="s">
        <v>78</v>
      </c>
      <c r="AY125" s="224" t="s">
        <v>132</v>
      </c>
      <c r="BK125" s="268">
        <f>SUM(BK126:BK131)</f>
        <v>0</v>
      </c>
    </row>
    <row r="126" spans="1:65" s="191" customFormat="1" ht="44.25" customHeight="1">
      <c r="A126" s="169"/>
      <c r="B126" s="168"/>
      <c r="C126" s="229" t="s">
        <v>78</v>
      </c>
      <c r="D126" s="229" t="s">
        <v>135</v>
      </c>
      <c r="E126" s="230" t="s">
        <v>652</v>
      </c>
      <c r="F126" s="231" t="s">
        <v>653</v>
      </c>
      <c r="G126" s="232" t="s">
        <v>228</v>
      </c>
      <c r="H126" s="233">
        <v>10</v>
      </c>
      <c r="I126" s="106"/>
      <c r="J126" s="158">
        <f>ROUND(I126*H126,2)</f>
        <v>0</v>
      </c>
      <c r="K126" s="269"/>
      <c r="L126" s="168"/>
      <c r="M126" s="270" t="s">
        <v>1</v>
      </c>
      <c r="N126" s="271" t="s">
        <v>35</v>
      </c>
      <c r="O126" s="272">
        <v>0.27700000000000002</v>
      </c>
      <c r="P126" s="272">
        <f>O126*H126</f>
        <v>2.7700000000000005</v>
      </c>
      <c r="Q126" s="272">
        <v>6.3039999999999999E-2</v>
      </c>
      <c r="R126" s="272">
        <f>Q126*H126</f>
        <v>0.63039999999999996</v>
      </c>
      <c r="S126" s="272">
        <v>0</v>
      </c>
      <c r="T126" s="273">
        <f>S126*H126</f>
        <v>0</v>
      </c>
      <c r="U126" s="169"/>
      <c r="V126" s="169"/>
      <c r="W126" s="169"/>
      <c r="X126" s="169"/>
      <c r="Y126" s="169"/>
      <c r="Z126" s="169"/>
      <c r="AA126" s="169"/>
      <c r="AB126" s="169"/>
      <c r="AC126" s="169"/>
      <c r="AD126" s="169"/>
      <c r="AE126" s="169"/>
      <c r="AR126" s="274" t="s">
        <v>164</v>
      </c>
      <c r="AT126" s="274" t="s">
        <v>135</v>
      </c>
      <c r="AU126" s="274" t="s">
        <v>80</v>
      </c>
      <c r="AY126" s="246" t="s">
        <v>132</v>
      </c>
      <c r="BE126" s="275">
        <f>IF(N126="základní",J126,0)</f>
        <v>0</v>
      </c>
      <c r="BF126" s="275">
        <f>IF(N126="snížená",J126,0)</f>
        <v>0</v>
      </c>
      <c r="BG126" s="275">
        <f>IF(N126="zákl. přenesená",J126,0)</f>
        <v>0</v>
      </c>
      <c r="BH126" s="275">
        <f>IF(N126="sníž. přenesená",J126,0)</f>
        <v>0</v>
      </c>
      <c r="BI126" s="275">
        <f>IF(N126="nulová",J126,0)</f>
        <v>0</v>
      </c>
      <c r="BJ126" s="246" t="s">
        <v>78</v>
      </c>
      <c r="BK126" s="275">
        <f>ROUND(I126*H126,2)</f>
        <v>0</v>
      </c>
      <c r="BL126" s="246" t="s">
        <v>164</v>
      </c>
      <c r="BM126" s="274" t="s">
        <v>670</v>
      </c>
    </row>
    <row r="127" spans="1:65" s="191" customFormat="1" ht="16.5" customHeight="1">
      <c r="A127" s="169"/>
      <c r="B127" s="168"/>
      <c r="C127" s="276" t="s">
        <v>80</v>
      </c>
      <c r="D127" s="276" t="s">
        <v>240</v>
      </c>
      <c r="E127" s="277" t="s">
        <v>671</v>
      </c>
      <c r="F127" s="278" t="s">
        <v>472</v>
      </c>
      <c r="G127" s="279" t="s">
        <v>237</v>
      </c>
      <c r="H127" s="280">
        <v>0.18</v>
      </c>
      <c r="I127" s="123"/>
      <c r="J127" s="281">
        <f>ROUND(I127*H127,2)</f>
        <v>0</v>
      </c>
      <c r="K127" s="282"/>
      <c r="L127" s="283"/>
      <c r="M127" s="284" t="s">
        <v>1</v>
      </c>
      <c r="N127" s="285" t="s">
        <v>35</v>
      </c>
      <c r="O127" s="272">
        <v>0</v>
      </c>
      <c r="P127" s="272">
        <f>O127*H127</f>
        <v>0</v>
      </c>
      <c r="Q127" s="272">
        <v>0.65</v>
      </c>
      <c r="R127" s="272">
        <f>Q127*H127</f>
        <v>0.11699999999999999</v>
      </c>
      <c r="S127" s="272">
        <v>0</v>
      </c>
      <c r="T127" s="273">
        <f>S127*H127</f>
        <v>0</v>
      </c>
      <c r="U127" s="169"/>
      <c r="V127" s="169"/>
      <c r="W127" s="169"/>
      <c r="X127" s="169"/>
      <c r="Y127" s="169"/>
      <c r="Z127" s="169"/>
      <c r="AA127" s="169"/>
      <c r="AB127" s="169"/>
      <c r="AC127" s="169"/>
      <c r="AD127" s="169"/>
      <c r="AE127" s="169"/>
      <c r="AR127" s="274" t="s">
        <v>183</v>
      </c>
      <c r="AT127" s="274" t="s">
        <v>240</v>
      </c>
      <c r="AU127" s="274" t="s">
        <v>80</v>
      </c>
      <c r="AY127" s="246" t="s">
        <v>132</v>
      </c>
      <c r="BE127" s="275">
        <f>IF(N127="základní",J127,0)</f>
        <v>0</v>
      </c>
      <c r="BF127" s="275">
        <f>IF(N127="snížená",J127,0)</f>
        <v>0</v>
      </c>
      <c r="BG127" s="275">
        <f>IF(N127="zákl. přenesená",J127,0)</f>
        <v>0</v>
      </c>
      <c r="BH127" s="275">
        <f>IF(N127="sníž. přenesená",J127,0)</f>
        <v>0</v>
      </c>
      <c r="BI127" s="275">
        <f>IF(N127="nulová",J127,0)</f>
        <v>0</v>
      </c>
      <c r="BJ127" s="246" t="s">
        <v>78</v>
      </c>
      <c r="BK127" s="275">
        <f>ROUND(I127*H127,2)</f>
        <v>0</v>
      </c>
      <c r="BL127" s="246" t="s">
        <v>164</v>
      </c>
      <c r="BM127" s="274" t="s">
        <v>672</v>
      </c>
    </row>
    <row r="128" spans="1:65" s="160" customFormat="1" ht="10.199999999999999">
      <c r="B128" s="234"/>
      <c r="D128" s="235" t="s">
        <v>160</v>
      </c>
      <c r="E128" s="236" t="s">
        <v>1</v>
      </c>
      <c r="F128" s="237" t="s">
        <v>673</v>
      </c>
      <c r="H128" s="238">
        <v>9.4E-2</v>
      </c>
      <c r="I128" s="162"/>
      <c r="L128" s="234"/>
      <c r="M128" s="286"/>
      <c r="N128" s="287"/>
      <c r="O128" s="287"/>
      <c r="P128" s="287"/>
      <c r="Q128" s="287"/>
      <c r="R128" s="287"/>
      <c r="S128" s="287"/>
      <c r="T128" s="288"/>
      <c r="AT128" s="236" t="s">
        <v>160</v>
      </c>
      <c r="AU128" s="236" t="s">
        <v>80</v>
      </c>
      <c r="AV128" s="160" t="s">
        <v>80</v>
      </c>
      <c r="AW128" s="160" t="s">
        <v>27</v>
      </c>
      <c r="AX128" s="160" t="s">
        <v>70</v>
      </c>
      <c r="AY128" s="236" t="s">
        <v>132</v>
      </c>
    </row>
    <row r="129" spans="1:65" s="160" customFormat="1" ht="10.199999999999999">
      <c r="B129" s="234"/>
      <c r="D129" s="235" t="s">
        <v>160</v>
      </c>
      <c r="E129" s="236" t="s">
        <v>1</v>
      </c>
      <c r="F129" s="237" t="s">
        <v>674</v>
      </c>
      <c r="H129" s="238">
        <v>4.7E-2</v>
      </c>
      <c r="I129" s="162"/>
      <c r="L129" s="234"/>
      <c r="M129" s="286"/>
      <c r="N129" s="287"/>
      <c r="O129" s="287"/>
      <c r="P129" s="287"/>
      <c r="Q129" s="287"/>
      <c r="R129" s="287"/>
      <c r="S129" s="287"/>
      <c r="T129" s="288"/>
      <c r="AT129" s="236" t="s">
        <v>160</v>
      </c>
      <c r="AU129" s="236" t="s">
        <v>80</v>
      </c>
      <c r="AV129" s="160" t="s">
        <v>80</v>
      </c>
      <c r="AW129" s="160" t="s">
        <v>27</v>
      </c>
      <c r="AX129" s="160" t="s">
        <v>70</v>
      </c>
      <c r="AY129" s="236" t="s">
        <v>132</v>
      </c>
    </row>
    <row r="130" spans="1:65" s="160" customFormat="1" ht="10.199999999999999">
      <c r="B130" s="234"/>
      <c r="D130" s="235" t="s">
        <v>160</v>
      </c>
      <c r="E130" s="236" t="s">
        <v>1</v>
      </c>
      <c r="F130" s="237" t="s">
        <v>675</v>
      </c>
      <c r="H130" s="238">
        <v>3.9E-2</v>
      </c>
      <c r="I130" s="162"/>
      <c r="L130" s="234"/>
      <c r="M130" s="286"/>
      <c r="N130" s="287"/>
      <c r="O130" s="287"/>
      <c r="P130" s="287"/>
      <c r="Q130" s="287"/>
      <c r="R130" s="287"/>
      <c r="S130" s="287"/>
      <c r="T130" s="288"/>
      <c r="AT130" s="236" t="s">
        <v>160</v>
      </c>
      <c r="AU130" s="236" t="s">
        <v>80</v>
      </c>
      <c r="AV130" s="160" t="s">
        <v>80</v>
      </c>
      <c r="AW130" s="160" t="s">
        <v>27</v>
      </c>
      <c r="AX130" s="160" t="s">
        <v>70</v>
      </c>
      <c r="AY130" s="236" t="s">
        <v>132</v>
      </c>
    </row>
    <row r="131" spans="1:65" s="289" customFormat="1" ht="10.199999999999999">
      <c r="B131" s="290"/>
      <c r="D131" s="235" t="s">
        <v>160</v>
      </c>
      <c r="E131" s="291" t="s">
        <v>1</v>
      </c>
      <c r="F131" s="292" t="s">
        <v>272</v>
      </c>
      <c r="H131" s="293">
        <v>0.18000000000000002</v>
      </c>
      <c r="I131" s="306"/>
      <c r="L131" s="290"/>
      <c r="M131" s="294"/>
      <c r="N131" s="295"/>
      <c r="O131" s="295"/>
      <c r="P131" s="295"/>
      <c r="Q131" s="295"/>
      <c r="R131" s="295"/>
      <c r="S131" s="295"/>
      <c r="T131" s="296"/>
      <c r="AT131" s="291" t="s">
        <v>160</v>
      </c>
      <c r="AU131" s="291" t="s">
        <v>80</v>
      </c>
      <c r="AV131" s="289" t="s">
        <v>164</v>
      </c>
      <c r="AW131" s="289" t="s">
        <v>27</v>
      </c>
      <c r="AX131" s="289" t="s">
        <v>78</v>
      </c>
      <c r="AY131" s="291" t="s">
        <v>132</v>
      </c>
    </row>
    <row r="132" spans="1:65" s="159" customFormat="1" ht="25.95" customHeight="1">
      <c r="B132" s="223"/>
      <c r="D132" s="224" t="s">
        <v>69</v>
      </c>
      <c r="E132" s="225" t="s">
        <v>331</v>
      </c>
      <c r="F132" s="225" t="s">
        <v>332</v>
      </c>
      <c r="I132" s="161"/>
      <c r="J132" s="226">
        <f>BK132</f>
        <v>0</v>
      </c>
      <c r="L132" s="223"/>
      <c r="M132" s="263"/>
      <c r="N132" s="264"/>
      <c r="O132" s="264"/>
      <c r="P132" s="265">
        <f>P133</f>
        <v>2.1010199999999997</v>
      </c>
      <c r="Q132" s="264"/>
      <c r="R132" s="265">
        <f>R133</f>
        <v>1.1788400000000001E-2</v>
      </c>
      <c r="S132" s="264"/>
      <c r="T132" s="266">
        <f>T133</f>
        <v>0</v>
      </c>
      <c r="AR132" s="224" t="s">
        <v>80</v>
      </c>
      <c r="AT132" s="267" t="s">
        <v>69</v>
      </c>
      <c r="AU132" s="267" t="s">
        <v>70</v>
      </c>
      <c r="AY132" s="224" t="s">
        <v>132</v>
      </c>
      <c r="BK132" s="268">
        <f>BK133</f>
        <v>0</v>
      </c>
    </row>
    <row r="133" spans="1:65" s="159" customFormat="1" ht="22.8" customHeight="1">
      <c r="B133" s="223"/>
      <c r="D133" s="224" t="s">
        <v>69</v>
      </c>
      <c r="E133" s="227" t="s">
        <v>602</v>
      </c>
      <c r="F133" s="227" t="s">
        <v>603</v>
      </c>
      <c r="I133" s="161"/>
      <c r="J133" s="228">
        <f>BK133</f>
        <v>0</v>
      </c>
      <c r="L133" s="223"/>
      <c r="M133" s="263"/>
      <c r="N133" s="264"/>
      <c r="O133" s="264"/>
      <c r="P133" s="265">
        <f>SUM(P134:P137)</f>
        <v>2.1010199999999997</v>
      </c>
      <c r="Q133" s="264"/>
      <c r="R133" s="265">
        <f>SUM(R134:R137)</f>
        <v>1.1788400000000001E-2</v>
      </c>
      <c r="S133" s="264"/>
      <c r="T133" s="266">
        <f>SUM(T134:T137)</f>
        <v>0</v>
      </c>
      <c r="AR133" s="224" t="s">
        <v>80</v>
      </c>
      <c r="AT133" s="267" t="s">
        <v>69</v>
      </c>
      <c r="AU133" s="267" t="s">
        <v>78</v>
      </c>
      <c r="AY133" s="224" t="s">
        <v>132</v>
      </c>
      <c r="BK133" s="268">
        <f>SUM(BK134:BK137)</f>
        <v>0</v>
      </c>
    </row>
    <row r="134" spans="1:65" s="191" customFormat="1" ht="44.25" customHeight="1">
      <c r="A134" s="169"/>
      <c r="B134" s="168"/>
      <c r="C134" s="229" t="s">
        <v>155</v>
      </c>
      <c r="D134" s="229" t="s">
        <v>135</v>
      </c>
      <c r="E134" s="230" t="s">
        <v>604</v>
      </c>
      <c r="F134" s="231" t="s">
        <v>605</v>
      </c>
      <c r="G134" s="232" t="s">
        <v>228</v>
      </c>
      <c r="H134" s="233">
        <v>7.22</v>
      </c>
      <c r="I134" s="106"/>
      <c r="J134" s="158">
        <f>ROUND(I134*H134,2)</f>
        <v>0</v>
      </c>
      <c r="K134" s="269"/>
      <c r="L134" s="168"/>
      <c r="M134" s="270" t="s">
        <v>1</v>
      </c>
      <c r="N134" s="271" t="s">
        <v>35</v>
      </c>
      <c r="O134" s="272">
        <v>0.29099999999999998</v>
      </c>
      <c r="P134" s="272">
        <f>O134*H134</f>
        <v>2.1010199999999997</v>
      </c>
      <c r="Q134" s="272">
        <v>2.2000000000000001E-4</v>
      </c>
      <c r="R134" s="272">
        <f>Q134*H134</f>
        <v>1.5884E-3</v>
      </c>
      <c r="S134" s="272">
        <v>0</v>
      </c>
      <c r="T134" s="273">
        <f>S134*H134</f>
        <v>0</v>
      </c>
      <c r="U134" s="169"/>
      <c r="V134" s="169"/>
      <c r="W134" s="169"/>
      <c r="X134" s="169"/>
      <c r="Y134" s="169"/>
      <c r="Z134" s="169"/>
      <c r="AA134" s="169"/>
      <c r="AB134" s="169"/>
      <c r="AC134" s="169"/>
      <c r="AD134" s="169"/>
      <c r="AE134" s="169"/>
      <c r="AR134" s="274" t="s">
        <v>338</v>
      </c>
      <c r="AT134" s="274" t="s">
        <v>135</v>
      </c>
      <c r="AU134" s="274" t="s">
        <v>80</v>
      </c>
      <c r="AY134" s="246" t="s">
        <v>132</v>
      </c>
      <c r="BE134" s="275">
        <f>IF(N134="základní",J134,0)</f>
        <v>0</v>
      </c>
      <c r="BF134" s="275">
        <f>IF(N134="snížená",J134,0)</f>
        <v>0</v>
      </c>
      <c r="BG134" s="275">
        <f>IF(N134="zákl. přenesená",J134,0)</f>
        <v>0</v>
      </c>
      <c r="BH134" s="275">
        <f>IF(N134="sníž. přenesená",J134,0)</f>
        <v>0</v>
      </c>
      <c r="BI134" s="275">
        <f>IF(N134="nulová",J134,0)</f>
        <v>0</v>
      </c>
      <c r="BJ134" s="246" t="s">
        <v>78</v>
      </c>
      <c r="BK134" s="275">
        <f>ROUND(I134*H134,2)</f>
        <v>0</v>
      </c>
      <c r="BL134" s="246" t="s">
        <v>338</v>
      </c>
      <c r="BM134" s="274" t="s">
        <v>676</v>
      </c>
    </row>
    <row r="135" spans="1:65" s="191" customFormat="1" ht="33" customHeight="1">
      <c r="A135" s="169"/>
      <c r="B135" s="168"/>
      <c r="C135" s="276" t="s">
        <v>164</v>
      </c>
      <c r="D135" s="276" t="s">
        <v>240</v>
      </c>
      <c r="E135" s="277" t="s">
        <v>608</v>
      </c>
      <c r="F135" s="278" t="s">
        <v>609</v>
      </c>
      <c r="G135" s="279" t="s">
        <v>610</v>
      </c>
      <c r="H135" s="280">
        <v>10</v>
      </c>
      <c r="I135" s="123"/>
      <c r="J135" s="281">
        <f>ROUND(I135*H135,2)</f>
        <v>0</v>
      </c>
      <c r="K135" s="282"/>
      <c r="L135" s="283"/>
      <c r="M135" s="284" t="s">
        <v>1</v>
      </c>
      <c r="N135" s="285" t="s">
        <v>35</v>
      </c>
      <c r="O135" s="272">
        <v>0</v>
      </c>
      <c r="P135" s="272">
        <f>O135*H135</f>
        <v>0</v>
      </c>
      <c r="Q135" s="272">
        <v>8.0000000000000004E-4</v>
      </c>
      <c r="R135" s="272">
        <f>Q135*H135</f>
        <v>8.0000000000000002E-3</v>
      </c>
      <c r="S135" s="272">
        <v>0</v>
      </c>
      <c r="T135" s="273">
        <f>S135*H135</f>
        <v>0</v>
      </c>
      <c r="U135" s="169"/>
      <c r="V135" s="169"/>
      <c r="W135" s="169"/>
      <c r="X135" s="169"/>
      <c r="Y135" s="169"/>
      <c r="Z135" s="169"/>
      <c r="AA135" s="169"/>
      <c r="AB135" s="169"/>
      <c r="AC135" s="169"/>
      <c r="AD135" s="169"/>
      <c r="AE135" s="169"/>
      <c r="AR135" s="274" t="s">
        <v>348</v>
      </c>
      <c r="AT135" s="274" t="s">
        <v>240</v>
      </c>
      <c r="AU135" s="274" t="s">
        <v>80</v>
      </c>
      <c r="AY135" s="246" t="s">
        <v>132</v>
      </c>
      <c r="BE135" s="275">
        <f>IF(N135="základní",J135,0)</f>
        <v>0</v>
      </c>
      <c r="BF135" s="275">
        <f>IF(N135="snížená",J135,0)</f>
        <v>0</v>
      </c>
      <c r="BG135" s="275">
        <f>IF(N135="zákl. přenesená",J135,0)</f>
        <v>0</v>
      </c>
      <c r="BH135" s="275">
        <f>IF(N135="sníž. přenesená",J135,0)</f>
        <v>0</v>
      </c>
      <c r="BI135" s="275">
        <f>IF(N135="nulová",J135,0)</f>
        <v>0</v>
      </c>
      <c r="BJ135" s="246" t="s">
        <v>78</v>
      </c>
      <c r="BK135" s="275">
        <f>ROUND(I135*H135,2)</f>
        <v>0</v>
      </c>
      <c r="BL135" s="246" t="s">
        <v>338</v>
      </c>
      <c r="BM135" s="274" t="s">
        <v>677</v>
      </c>
    </row>
    <row r="136" spans="1:65" s="160" customFormat="1" ht="10.199999999999999">
      <c r="B136" s="234"/>
      <c r="D136" s="235" t="s">
        <v>160</v>
      </c>
      <c r="E136" s="236" t="s">
        <v>1</v>
      </c>
      <c r="F136" s="237" t="s">
        <v>678</v>
      </c>
      <c r="H136" s="238">
        <v>10</v>
      </c>
      <c r="I136" s="162"/>
      <c r="L136" s="234"/>
      <c r="M136" s="286"/>
      <c r="N136" s="287"/>
      <c r="O136" s="287"/>
      <c r="P136" s="287"/>
      <c r="Q136" s="287"/>
      <c r="R136" s="287"/>
      <c r="S136" s="287"/>
      <c r="T136" s="288"/>
      <c r="AT136" s="236" t="s">
        <v>160</v>
      </c>
      <c r="AU136" s="236" t="s">
        <v>80</v>
      </c>
      <c r="AV136" s="160" t="s">
        <v>80</v>
      </c>
      <c r="AW136" s="160" t="s">
        <v>27</v>
      </c>
      <c r="AX136" s="160" t="s">
        <v>78</v>
      </c>
      <c r="AY136" s="236" t="s">
        <v>132</v>
      </c>
    </row>
    <row r="137" spans="1:65" s="191" customFormat="1" ht="16.5" customHeight="1">
      <c r="A137" s="169"/>
      <c r="B137" s="168"/>
      <c r="C137" s="276" t="s">
        <v>131</v>
      </c>
      <c r="D137" s="276" t="s">
        <v>240</v>
      </c>
      <c r="E137" s="277" t="s">
        <v>679</v>
      </c>
      <c r="F137" s="278" t="s">
        <v>680</v>
      </c>
      <c r="G137" s="279" t="s">
        <v>232</v>
      </c>
      <c r="H137" s="280">
        <v>11</v>
      </c>
      <c r="I137" s="123"/>
      <c r="J137" s="281">
        <f>ROUND(I137*H137,2)</f>
        <v>0</v>
      </c>
      <c r="K137" s="282"/>
      <c r="L137" s="283"/>
      <c r="M137" s="284" t="s">
        <v>1</v>
      </c>
      <c r="N137" s="285" t="s">
        <v>35</v>
      </c>
      <c r="O137" s="272">
        <v>0</v>
      </c>
      <c r="P137" s="272">
        <f>O137*H137</f>
        <v>0</v>
      </c>
      <c r="Q137" s="272">
        <v>2.0000000000000001E-4</v>
      </c>
      <c r="R137" s="272">
        <f>Q137*H137</f>
        <v>2.2000000000000001E-3</v>
      </c>
      <c r="S137" s="272">
        <v>0</v>
      </c>
      <c r="T137" s="273">
        <f>S137*H137</f>
        <v>0</v>
      </c>
      <c r="U137" s="169"/>
      <c r="V137" s="169"/>
      <c r="W137" s="169"/>
      <c r="X137" s="169"/>
      <c r="Y137" s="169"/>
      <c r="Z137" s="169"/>
      <c r="AA137" s="169"/>
      <c r="AB137" s="169"/>
      <c r="AC137" s="169"/>
      <c r="AD137" s="169"/>
      <c r="AE137" s="169"/>
      <c r="AR137" s="274" t="s">
        <v>348</v>
      </c>
      <c r="AT137" s="274" t="s">
        <v>240</v>
      </c>
      <c r="AU137" s="274" t="s">
        <v>80</v>
      </c>
      <c r="AY137" s="246" t="s">
        <v>132</v>
      </c>
      <c r="BE137" s="275">
        <f>IF(N137="základní",J137,0)</f>
        <v>0</v>
      </c>
      <c r="BF137" s="275">
        <f>IF(N137="snížená",J137,0)</f>
        <v>0</v>
      </c>
      <c r="BG137" s="275">
        <f>IF(N137="zákl. přenesená",J137,0)</f>
        <v>0</v>
      </c>
      <c r="BH137" s="275">
        <f>IF(N137="sníž. přenesená",J137,0)</f>
        <v>0</v>
      </c>
      <c r="BI137" s="275">
        <f>IF(N137="nulová",J137,0)</f>
        <v>0</v>
      </c>
      <c r="BJ137" s="246" t="s">
        <v>78</v>
      </c>
      <c r="BK137" s="275">
        <f>ROUND(I137*H137,2)</f>
        <v>0</v>
      </c>
      <c r="BL137" s="246" t="s">
        <v>338</v>
      </c>
      <c r="BM137" s="274" t="s">
        <v>681</v>
      </c>
    </row>
    <row r="138" spans="1:65" s="159" customFormat="1" ht="25.95" customHeight="1">
      <c r="B138" s="223"/>
      <c r="D138" s="224" t="s">
        <v>69</v>
      </c>
      <c r="E138" s="225" t="s">
        <v>431</v>
      </c>
      <c r="F138" s="225" t="s">
        <v>432</v>
      </c>
      <c r="I138" s="161"/>
      <c r="J138" s="226">
        <f>BK138</f>
        <v>0</v>
      </c>
      <c r="L138" s="223"/>
      <c r="M138" s="263"/>
      <c r="N138" s="264"/>
      <c r="O138" s="264"/>
      <c r="P138" s="265">
        <f>SUM(P139:P140)</f>
        <v>55</v>
      </c>
      <c r="Q138" s="264"/>
      <c r="R138" s="265">
        <f>SUM(R139:R140)</f>
        <v>0</v>
      </c>
      <c r="S138" s="264"/>
      <c r="T138" s="266">
        <f>SUM(T139:T140)</f>
        <v>0</v>
      </c>
      <c r="AR138" s="224" t="s">
        <v>164</v>
      </c>
      <c r="AT138" s="267" t="s">
        <v>69</v>
      </c>
      <c r="AU138" s="267" t="s">
        <v>70</v>
      </c>
      <c r="AY138" s="224" t="s">
        <v>132</v>
      </c>
      <c r="BK138" s="268">
        <f>SUM(BK139:BK140)</f>
        <v>0</v>
      </c>
    </row>
    <row r="139" spans="1:65" s="191" customFormat="1" ht="37.799999999999997" customHeight="1">
      <c r="A139" s="169"/>
      <c r="B139" s="168"/>
      <c r="C139" s="229" t="s">
        <v>177</v>
      </c>
      <c r="D139" s="229" t="s">
        <v>135</v>
      </c>
      <c r="E139" s="230" t="s">
        <v>682</v>
      </c>
      <c r="F139" s="231" t="s">
        <v>683</v>
      </c>
      <c r="G139" s="232" t="s">
        <v>158</v>
      </c>
      <c r="H139" s="233">
        <v>30</v>
      </c>
      <c r="I139" s="106"/>
      <c r="J139" s="158">
        <f>ROUND(I139*H139,2)</f>
        <v>0</v>
      </c>
      <c r="K139" s="269"/>
      <c r="L139" s="168"/>
      <c r="M139" s="270" t="s">
        <v>1</v>
      </c>
      <c r="N139" s="271" t="s">
        <v>35</v>
      </c>
      <c r="O139" s="272">
        <v>1</v>
      </c>
      <c r="P139" s="272">
        <f>O139*H139</f>
        <v>30</v>
      </c>
      <c r="Q139" s="272">
        <v>0</v>
      </c>
      <c r="R139" s="272">
        <f>Q139*H139</f>
        <v>0</v>
      </c>
      <c r="S139" s="272">
        <v>0</v>
      </c>
      <c r="T139" s="273">
        <f>S139*H139</f>
        <v>0</v>
      </c>
      <c r="U139" s="169"/>
      <c r="V139" s="169"/>
      <c r="W139" s="169"/>
      <c r="X139" s="169"/>
      <c r="Y139" s="169"/>
      <c r="Z139" s="169"/>
      <c r="AA139" s="169"/>
      <c r="AB139" s="169"/>
      <c r="AC139" s="169"/>
      <c r="AD139" s="169"/>
      <c r="AE139" s="169"/>
      <c r="AR139" s="274" t="s">
        <v>436</v>
      </c>
      <c r="AT139" s="274" t="s">
        <v>135</v>
      </c>
      <c r="AU139" s="274" t="s">
        <v>78</v>
      </c>
      <c r="AY139" s="246" t="s">
        <v>132</v>
      </c>
      <c r="BE139" s="275">
        <f>IF(N139="základní",J139,0)</f>
        <v>0</v>
      </c>
      <c r="BF139" s="275">
        <f>IF(N139="snížená",J139,0)</f>
        <v>0</v>
      </c>
      <c r="BG139" s="275">
        <f>IF(N139="zákl. přenesená",J139,0)</f>
        <v>0</v>
      </c>
      <c r="BH139" s="275">
        <f>IF(N139="sníž. přenesená",J139,0)</f>
        <v>0</v>
      </c>
      <c r="BI139" s="275">
        <f>IF(N139="nulová",J139,0)</f>
        <v>0</v>
      </c>
      <c r="BJ139" s="246" t="s">
        <v>78</v>
      </c>
      <c r="BK139" s="275">
        <f>ROUND(I139*H139,2)</f>
        <v>0</v>
      </c>
      <c r="BL139" s="246" t="s">
        <v>436</v>
      </c>
      <c r="BM139" s="274" t="s">
        <v>684</v>
      </c>
    </row>
    <row r="140" spans="1:65" s="191" customFormat="1" ht="24.15" customHeight="1">
      <c r="A140" s="169"/>
      <c r="B140" s="168"/>
      <c r="C140" s="229" t="s">
        <v>173</v>
      </c>
      <c r="D140" s="229" t="s">
        <v>135</v>
      </c>
      <c r="E140" s="230" t="s">
        <v>685</v>
      </c>
      <c r="F140" s="231" t="s">
        <v>686</v>
      </c>
      <c r="G140" s="232" t="s">
        <v>158</v>
      </c>
      <c r="H140" s="233">
        <v>25</v>
      </c>
      <c r="I140" s="106"/>
      <c r="J140" s="158">
        <f>ROUND(I140*H140,2)</f>
        <v>0</v>
      </c>
      <c r="K140" s="269"/>
      <c r="L140" s="168"/>
      <c r="M140" s="270" t="s">
        <v>1</v>
      </c>
      <c r="N140" s="271" t="s">
        <v>35</v>
      </c>
      <c r="O140" s="272">
        <v>1</v>
      </c>
      <c r="P140" s="272">
        <f>O140*H140</f>
        <v>25</v>
      </c>
      <c r="Q140" s="272">
        <v>0</v>
      </c>
      <c r="R140" s="272">
        <f>Q140*H140</f>
        <v>0</v>
      </c>
      <c r="S140" s="272">
        <v>0</v>
      </c>
      <c r="T140" s="273">
        <f>S140*H140</f>
        <v>0</v>
      </c>
      <c r="U140" s="169"/>
      <c r="V140" s="169"/>
      <c r="W140" s="169"/>
      <c r="X140" s="169"/>
      <c r="Y140" s="169"/>
      <c r="Z140" s="169"/>
      <c r="AA140" s="169"/>
      <c r="AB140" s="169"/>
      <c r="AC140" s="169"/>
      <c r="AD140" s="169"/>
      <c r="AE140" s="169"/>
      <c r="AR140" s="274" t="s">
        <v>436</v>
      </c>
      <c r="AT140" s="274" t="s">
        <v>135</v>
      </c>
      <c r="AU140" s="274" t="s">
        <v>78</v>
      </c>
      <c r="AY140" s="246" t="s">
        <v>132</v>
      </c>
      <c r="BE140" s="275">
        <f>IF(N140="základní",J140,0)</f>
        <v>0</v>
      </c>
      <c r="BF140" s="275">
        <f>IF(N140="snížená",J140,0)</f>
        <v>0</v>
      </c>
      <c r="BG140" s="275">
        <f>IF(N140="zákl. přenesená",J140,0)</f>
        <v>0</v>
      </c>
      <c r="BH140" s="275">
        <f>IF(N140="sníž. přenesená",J140,0)</f>
        <v>0</v>
      </c>
      <c r="BI140" s="275">
        <f>IF(N140="nulová",J140,0)</f>
        <v>0</v>
      </c>
      <c r="BJ140" s="246" t="s">
        <v>78</v>
      </c>
      <c r="BK140" s="275">
        <f>ROUND(I140*H140,2)</f>
        <v>0</v>
      </c>
      <c r="BL140" s="246" t="s">
        <v>436</v>
      </c>
      <c r="BM140" s="274" t="s">
        <v>687</v>
      </c>
    </row>
    <row r="141" spans="1:65" s="159" customFormat="1" ht="25.95" customHeight="1">
      <c r="B141" s="223"/>
      <c r="D141" s="224" t="s">
        <v>69</v>
      </c>
      <c r="E141" s="225" t="s">
        <v>129</v>
      </c>
      <c r="F141" s="225" t="s">
        <v>439</v>
      </c>
      <c r="I141" s="161"/>
      <c r="J141" s="226">
        <f>BK141</f>
        <v>0</v>
      </c>
      <c r="L141" s="223"/>
      <c r="M141" s="263"/>
      <c r="N141" s="264"/>
      <c r="O141" s="264"/>
      <c r="P141" s="265">
        <f>P142</f>
        <v>0</v>
      </c>
      <c r="Q141" s="264"/>
      <c r="R141" s="265">
        <f>R142</f>
        <v>0</v>
      </c>
      <c r="S141" s="264"/>
      <c r="T141" s="266">
        <f>T142</f>
        <v>0</v>
      </c>
      <c r="AR141" s="224" t="s">
        <v>131</v>
      </c>
      <c r="AT141" s="267" t="s">
        <v>69</v>
      </c>
      <c r="AU141" s="267" t="s">
        <v>70</v>
      </c>
      <c r="AY141" s="224" t="s">
        <v>132</v>
      </c>
      <c r="BK141" s="268">
        <f>BK142</f>
        <v>0</v>
      </c>
    </row>
    <row r="142" spans="1:65" s="159" customFormat="1" ht="22.8" customHeight="1">
      <c r="B142" s="223"/>
      <c r="D142" s="224" t="s">
        <v>69</v>
      </c>
      <c r="E142" s="227" t="s">
        <v>133</v>
      </c>
      <c r="F142" s="227" t="s">
        <v>440</v>
      </c>
      <c r="I142" s="161"/>
      <c r="J142" s="228">
        <f>BK142</f>
        <v>0</v>
      </c>
      <c r="L142" s="223"/>
      <c r="M142" s="263"/>
      <c r="N142" s="264"/>
      <c r="O142" s="264"/>
      <c r="P142" s="265">
        <f>P143</f>
        <v>0</v>
      </c>
      <c r="Q142" s="264"/>
      <c r="R142" s="265">
        <f>R143</f>
        <v>0</v>
      </c>
      <c r="S142" s="264"/>
      <c r="T142" s="266">
        <f>T143</f>
        <v>0</v>
      </c>
      <c r="AR142" s="224" t="s">
        <v>131</v>
      </c>
      <c r="AT142" s="267" t="s">
        <v>69</v>
      </c>
      <c r="AU142" s="267" t="s">
        <v>78</v>
      </c>
      <c r="AY142" s="224" t="s">
        <v>132</v>
      </c>
      <c r="BK142" s="268">
        <f>BK143</f>
        <v>0</v>
      </c>
    </row>
    <row r="143" spans="1:65" s="191" customFormat="1" ht="16.5" customHeight="1">
      <c r="A143" s="169"/>
      <c r="B143" s="168"/>
      <c r="C143" s="229" t="s">
        <v>183</v>
      </c>
      <c r="D143" s="229" t="s">
        <v>135</v>
      </c>
      <c r="E143" s="230" t="s">
        <v>688</v>
      </c>
      <c r="F143" s="231" t="s">
        <v>689</v>
      </c>
      <c r="G143" s="232" t="s">
        <v>193</v>
      </c>
      <c r="H143" s="233">
        <v>10</v>
      </c>
      <c r="I143" s="106"/>
      <c r="J143" s="158">
        <f>ROUND(I143*H143,2)</f>
        <v>0</v>
      </c>
      <c r="K143" s="269"/>
      <c r="L143" s="168"/>
      <c r="M143" s="310" t="s">
        <v>1</v>
      </c>
      <c r="N143" s="311" t="s">
        <v>35</v>
      </c>
      <c r="O143" s="304">
        <v>0</v>
      </c>
      <c r="P143" s="304">
        <f>O143*H143</f>
        <v>0</v>
      </c>
      <c r="Q143" s="304">
        <v>0</v>
      </c>
      <c r="R143" s="304">
        <f>Q143*H143</f>
        <v>0</v>
      </c>
      <c r="S143" s="304">
        <v>0</v>
      </c>
      <c r="T143" s="305">
        <f>S143*H143</f>
        <v>0</v>
      </c>
      <c r="U143" s="169"/>
      <c r="V143" s="169"/>
      <c r="W143" s="169"/>
      <c r="X143" s="169"/>
      <c r="Y143" s="169"/>
      <c r="Z143" s="169"/>
      <c r="AA143" s="169"/>
      <c r="AB143" s="169"/>
      <c r="AC143" s="169"/>
      <c r="AD143" s="169"/>
      <c r="AE143" s="169"/>
      <c r="AR143" s="274" t="s">
        <v>139</v>
      </c>
      <c r="AT143" s="274" t="s">
        <v>135</v>
      </c>
      <c r="AU143" s="274" t="s">
        <v>80</v>
      </c>
      <c r="AY143" s="246" t="s">
        <v>132</v>
      </c>
      <c r="BE143" s="275">
        <f>IF(N143="základní",J143,0)</f>
        <v>0</v>
      </c>
      <c r="BF143" s="275">
        <f>IF(N143="snížená",J143,0)</f>
        <v>0</v>
      </c>
      <c r="BG143" s="275">
        <f>IF(N143="zákl. přenesená",J143,0)</f>
        <v>0</v>
      </c>
      <c r="BH143" s="275">
        <f>IF(N143="sníž. přenesená",J143,0)</f>
        <v>0</v>
      </c>
      <c r="BI143" s="275">
        <f>IF(N143="nulová",J143,0)</f>
        <v>0</v>
      </c>
      <c r="BJ143" s="246" t="s">
        <v>78</v>
      </c>
      <c r="BK143" s="275">
        <f>ROUND(I143*H143,2)</f>
        <v>0</v>
      </c>
      <c r="BL143" s="246" t="s">
        <v>139</v>
      </c>
      <c r="BM143" s="274" t="s">
        <v>690</v>
      </c>
    </row>
    <row r="144" spans="1:65" s="191" customFormat="1" ht="6.9" customHeight="1">
      <c r="A144" s="169"/>
      <c r="B144" s="199"/>
      <c r="C144" s="200"/>
      <c r="D144" s="200"/>
      <c r="E144" s="200"/>
      <c r="F144" s="200"/>
      <c r="G144" s="200"/>
      <c r="H144" s="200"/>
      <c r="I144" s="240"/>
      <c r="J144" s="200"/>
      <c r="K144" s="200"/>
      <c r="L144" s="168"/>
      <c r="M144" s="169"/>
      <c r="O144" s="169"/>
      <c r="P144" s="169"/>
      <c r="Q144" s="169"/>
      <c r="R144" s="169"/>
      <c r="S144" s="169"/>
      <c r="T144" s="169"/>
      <c r="U144" s="169"/>
      <c r="V144" s="169"/>
      <c r="W144" s="169"/>
      <c r="X144" s="169"/>
      <c r="Y144" s="169"/>
      <c r="Z144" s="169"/>
      <c r="AA144" s="169"/>
      <c r="AB144" s="169"/>
      <c r="AC144" s="169"/>
      <c r="AD144" s="169"/>
      <c r="AE144" s="169"/>
    </row>
  </sheetData>
  <sheetProtection sheet="1" objects="1" scenarios="1"/>
  <autoFilter ref="C122:K143" xr:uid="{00000000-0009-0000-0000-000005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SO-00 - VEDLEJŠÍ ROZPOČTO...</vt:lpstr>
      <vt:lpstr>SO-01 - PORTÁL NSA, PŘÍJE...</vt:lpstr>
      <vt:lpstr>SO-02 - ZAJIŠTĚNÍ B -23, ...</vt:lpstr>
      <vt:lpstr>SO-04 - ZAJIŠTĚNÍ OSTATNÍ...</vt:lpstr>
      <vt:lpstr>SO-05 - INSTALACE MĚŘÍCÍC...</vt:lpstr>
      <vt:lpstr>'Rekapitulace stavby'!Názvy_tisku</vt:lpstr>
      <vt:lpstr>'SO-00 - VEDLEJŠÍ ROZPOČTO...'!Názvy_tisku</vt:lpstr>
      <vt:lpstr>'SO-01 - PORTÁL NSA, PŘÍJE...'!Názvy_tisku</vt:lpstr>
      <vt:lpstr>'SO-02 - ZAJIŠTĚNÍ B -23, ...'!Názvy_tisku</vt:lpstr>
      <vt:lpstr>'SO-04 - ZAJIŠTĚNÍ OSTATNÍ...'!Názvy_tisku</vt:lpstr>
      <vt:lpstr>'SO-05 - INSTALACE MĚŘÍCÍC...'!Názvy_tisku</vt:lpstr>
      <vt:lpstr>'Rekapitulace stavby'!Oblast_tisku</vt:lpstr>
      <vt:lpstr>'SO-00 - VEDLEJŠÍ ROZPOČTO...'!Oblast_tisku</vt:lpstr>
      <vt:lpstr>'SO-01 - PORTÁL NSA, PŘÍJE...'!Oblast_tisku</vt:lpstr>
      <vt:lpstr>'SO-02 - ZAJIŠTĚNÍ B -23, ...'!Oblast_tisku</vt:lpstr>
      <vt:lpstr>'SO-04 - ZAJIŠTĚNÍ OSTATNÍ...'!Oblast_tisku</vt:lpstr>
      <vt:lpstr>'SO-05 - INSTALACE MĚŘÍCÍC...'!Oblast_tisku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Alois Kveták</dc:creator>
  <cp:lastModifiedBy>Alois Kvěťák</cp:lastModifiedBy>
  <dcterms:created xsi:type="dcterms:W3CDTF">2025-06-25T10:28:42Z</dcterms:created>
  <dcterms:modified xsi:type="dcterms:W3CDTF">2025-10-02T17:03:14Z</dcterms:modified>
</cp:coreProperties>
</file>